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no.fournier\Box\14_Bât_Affaires\Toulouse\31BA-001-Affaires en cours\31BA-106438_POITIERS_POLE RECHERCHE CHIMIE\06-Rendu OTEIS\DCE\20250827 ELE\"/>
    </mc:Choice>
  </mc:AlternateContent>
  <bookViews>
    <workbookView xWindow="0" yWindow="0" windowWidth="22188" windowHeight="9696"/>
  </bookViews>
  <sheets>
    <sheet name="B29" sheetId="4" r:id="rId1"/>
  </sheets>
  <definedNames>
    <definedName name="_Toc13580909" localSheetId="0">'B29'!#REF!</definedName>
    <definedName name="_xlnm.Print_Titles" localSheetId="0">'B29'!$2:$7</definedName>
    <definedName name="LOT" localSheetId="0">'B29'!$B$5</definedName>
    <definedName name="LOT">#REF!</definedName>
    <definedName name="N°_LOT" localSheetId="0">'B29'!$A$5</definedName>
    <definedName name="N°_LOT">#REF!</definedName>
    <definedName name="_xlnm.Print_Area" localSheetId="0">'B29'!$A$1:$K$296</definedName>
  </definedNames>
  <calcPr calcId="162913"/>
</workbook>
</file>

<file path=xl/calcChain.xml><?xml version="1.0" encoding="utf-8"?>
<calcChain xmlns="http://schemas.openxmlformats.org/spreadsheetml/2006/main">
  <c r="B296" i="4" l="1"/>
  <c r="B294" i="4"/>
  <c r="I293" i="4"/>
  <c r="H292" i="4"/>
  <c r="I292" i="4" s="1"/>
  <c r="H291" i="4"/>
  <c r="I291" i="4" s="1"/>
  <c r="H289" i="4"/>
  <c r="I289" i="4" s="1"/>
  <c r="H288" i="4"/>
  <c r="I288" i="4" s="1"/>
  <c r="H287" i="4"/>
  <c r="I287" i="4" s="1"/>
  <c r="H285" i="4"/>
  <c r="I285" i="4" s="1"/>
  <c r="H284" i="4"/>
  <c r="I284" i="4" s="1"/>
  <c r="I281" i="4"/>
  <c r="H281" i="4"/>
  <c r="H279" i="4"/>
  <c r="I279" i="4" s="1"/>
  <c r="I278" i="4"/>
  <c r="H278" i="4"/>
  <c r="H277" i="4"/>
  <c r="I277" i="4" s="1"/>
  <c r="H276" i="4"/>
  <c r="I276" i="4" s="1"/>
  <c r="H273" i="4"/>
  <c r="I273" i="4" s="1"/>
  <c r="H272" i="4"/>
  <c r="I272" i="4" s="1"/>
  <c r="H271" i="4"/>
  <c r="I271" i="4" s="1"/>
  <c r="H268" i="4"/>
  <c r="I268" i="4" s="1"/>
  <c r="H267" i="4"/>
  <c r="I267" i="4" s="1"/>
  <c r="I266" i="4"/>
  <c r="H266" i="4"/>
  <c r="H264" i="4"/>
  <c r="I264" i="4" s="1"/>
  <c r="I263" i="4"/>
  <c r="H263" i="4"/>
  <c r="H262" i="4"/>
  <c r="I262" i="4" s="1"/>
  <c r="H259" i="4"/>
  <c r="I259" i="4" s="1"/>
  <c r="H257" i="4"/>
  <c r="I257" i="4" s="1"/>
  <c r="H256" i="4"/>
  <c r="I256" i="4" s="1"/>
  <c r="H255" i="4"/>
  <c r="I255" i="4" s="1"/>
  <c r="H252" i="4"/>
  <c r="I252" i="4" s="1"/>
  <c r="H251" i="4"/>
  <c r="I251" i="4" s="1"/>
  <c r="I250" i="4"/>
  <c r="H250" i="4"/>
  <c r="H249" i="4"/>
  <c r="I249" i="4" s="1"/>
  <c r="I248" i="4"/>
  <c r="H248" i="4"/>
  <c r="H247" i="4"/>
  <c r="I247" i="4" s="1"/>
  <c r="H245" i="4"/>
  <c r="I245" i="4" s="1"/>
  <c r="H244" i="4"/>
  <c r="I244" i="4" s="1"/>
  <c r="H243" i="4"/>
  <c r="I243" i="4" s="1"/>
  <c r="H240" i="4"/>
  <c r="I240" i="4" s="1"/>
  <c r="H238" i="4"/>
  <c r="I238" i="4" s="1"/>
  <c r="H237" i="4"/>
  <c r="I237" i="4" s="1"/>
  <c r="I236" i="4"/>
  <c r="H236" i="4"/>
  <c r="H234" i="4"/>
  <c r="I234" i="4" s="1"/>
  <c r="I233" i="4"/>
  <c r="H233" i="4"/>
  <c r="H232" i="4"/>
  <c r="I232" i="4" s="1"/>
  <c r="I228" i="4"/>
  <c r="H228" i="4"/>
  <c r="H227" i="4"/>
  <c r="I227" i="4" s="1"/>
  <c r="H225" i="4"/>
  <c r="I225" i="4" s="1"/>
  <c r="I224" i="4"/>
  <c r="H224" i="4"/>
  <c r="H223" i="4"/>
  <c r="I223" i="4" s="1"/>
  <c r="H221" i="4"/>
  <c r="I221" i="4" s="1"/>
  <c r="E221" i="4"/>
  <c r="H220" i="4"/>
  <c r="I220" i="4" s="1"/>
  <c r="E220" i="4"/>
  <c r="H219" i="4"/>
  <c r="I219" i="4" s="1"/>
  <c r="E219" i="4"/>
  <c r="H217" i="4"/>
  <c r="I217" i="4" s="1"/>
  <c r="I216" i="4"/>
  <c r="H216" i="4"/>
  <c r="H215" i="4"/>
  <c r="I215" i="4" s="1"/>
  <c r="H214" i="4"/>
  <c r="I214" i="4" s="1"/>
  <c r="H212" i="4"/>
  <c r="I212" i="4" s="1"/>
  <c r="I211" i="4"/>
  <c r="H211" i="4"/>
  <c r="H206" i="4"/>
  <c r="I206" i="4" s="1"/>
  <c r="E206" i="4"/>
  <c r="I205" i="4"/>
  <c r="H205" i="4"/>
  <c r="E205" i="4"/>
  <c r="H204" i="4"/>
  <c r="I204" i="4" s="1"/>
  <c r="E204" i="4"/>
  <c r="I202" i="4"/>
  <c r="H202" i="4"/>
  <c r="I201" i="4"/>
  <c r="H200" i="4"/>
  <c r="I200" i="4" s="1"/>
  <c r="I199" i="4"/>
  <c r="H199" i="4"/>
  <c r="H198" i="4"/>
  <c r="I198" i="4" s="1"/>
  <c r="H197" i="4"/>
  <c r="I197" i="4" s="1"/>
  <c r="H196" i="4"/>
  <c r="I196" i="4" s="1"/>
  <c r="I194" i="4"/>
  <c r="I193" i="4"/>
  <c r="H192" i="4"/>
  <c r="I192" i="4" s="1"/>
  <c r="I191" i="4"/>
  <c r="H189" i="4"/>
  <c r="I189" i="4" s="1"/>
  <c r="I188" i="4"/>
  <c r="H188" i="4"/>
  <c r="H187" i="4"/>
  <c r="I187" i="4" s="1"/>
  <c r="H186" i="4"/>
  <c r="I186" i="4" s="1"/>
  <c r="H184" i="4"/>
  <c r="I184" i="4" s="1"/>
  <c r="I183" i="4"/>
  <c r="H183" i="4"/>
  <c r="I181" i="4"/>
  <c r="H181" i="4"/>
  <c r="H180" i="4"/>
  <c r="I180" i="4" s="1"/>
  <c r="I179" i="4"/>
  <c r="H179" i="4"/>
  <c r="H178" i="4"/>
  <c r="I178" i="4" s="1"/>
  <c r="H176" i="4"/>
  <c r="I176" i="4" s="1"/>
  <c r="I175" i="4"/>
  <c r="H172" i="4"/>
  <c r="I172" i="4" s="1"/>
  <c r="H171" i="4"/>
  <c r="I171" i="4" s="1"/>
  <c r="H169" i="4"/>
  <c r="I169" i="4" s="1"/>
  <c r="E169" i="4"/>
  <c r="H167" i="4"/>
  <c r="I167" i="4" s="1"/>
  <c r="H166" i="4"/>
  <c r="H165" i="4"/>
  <c r="H164" i="4"/>
  <c r="I164" i="4" s="1"/>
  <c r="E164" i="4"/>
  <c r="I163" i="4"/>
  <c r="H163" i="4"/>
  <c r="E163" i="4"/>
  <c r="H162" i="4"/>
  <c r="H161" i="4"/>
  <c r="H160" i="4"/>
  <c r="I160" i="4" s="1"/>
  <c r="E160" i="4"/>
  <c r="E165" i="4" s="1"/>
  <c r="H158" i="4"/>
  <c r="I158" i="4" s="1"/>
  <c r="I157" i="4"/>
  <c r="H157" i="4"/>
  <c r="I155" i="4"/>
  <c r="H154" i="4"/>
  <c r="I154" i="4" s="1"/>
  <c r="I153" i="4"/>
  <c r="H153" i="4"/>
  <c r="H151" i="4"/>
  <c r="I151" i="4" s="1"/>
  <c r="H150" i="4"/>
  <c r="I150" i="4" s="1"/>
  <c r="E150" i="4"/>
  <c r="H149" i="4"/>
  <c r="I149" i="4" s="1"/>
  <c r="H148" i="4"/>
  <c r="I148" i="4" s="1"/>
  <c r="E148" i="4"/>
  <c r="H146" i="4"/>
  <c r="I146" i="4" s="1"/>
  <c r="I144" i="4"/>
  <c r="H144" i="4"/>
  <c r="H143" i="4"/>
  <c r="I143" i="4" s="1"/>
  <c r="H142" i="4"/>
  <c r="I142" i="4" s="1"/>
  <c r="I141" i="4"/>
  <c r="H141" i="4"/>
  <c r="H139" i="4"/>
  <c r="I139" i="4" s="1"/>
  <c r="H138" i="4"/>
  <c r="I138" i="4" s="1"/>
  <c r="H136" i="4"/>
  <c r="I136" i="4" s="1"/>
  <c r="H131" i="4"/>
  <c r="I131" i="4" s="1"/>
  <c r="K130" i="4" s="1"/>
  <c r="H128" i="4"/>
  <c r="I128" i="4" s="1"/>
  <c r="I127" i="4"/>
  <c r="H127" i="4"/>
  <c r="H126" i="4"/>
  <c r="I126" i="4" s="1"/>
  <c r="H125" i="4"/>
  <c r="I125" i="4" s="1"/>
  <c r="I124" i="4"/>
  <c r="K123" i="4" s="1"/>
  <c r="H124" i="4"/>
  <c r="H121" i="4"/>
  <c r="I121" i="4" s="1"/>
  <c r="I120" i="4"/>
  <c r="H120" i="4"/>
  <c r="H119" i="4"/>
  <c r="I119" i="4" s="1"/>
  <c r="H118" i="4"/>
  <c r="I118" i="4" s="1"/>
  <c r="H117" i="4"/>
  <c r="I117" i="4" s="1"/>
  <c r="H116" i="4"/>
  <c r="I116" i="4" s="1"/>
  <c r="H115" i="4"/>
  <c r="I115" i="4" s="1"/>
  <c r="H114" i="4"/>
  <c r="I114" i="4" s="1"/>
  <c r="I113" i="4"/>
  <c r="H113" i="4"/>
  <c r="H110" i="4"/>
  <c r="I110" i="4" s="1"/>
  <c r="H109" i="4"/>
  <c r="I109" i="4" s="1"/>
  <c r="E109" i="4"/>
  <c r="H108" i="4"/>
  <c r="I108" i="4" s="1"/>
  <c r="E108" i="4"/>
  <c r="H107" i="4"/>
  <c r="I107" i="4" s="1"/>
  <c r="H106" i="4"/>
  <c r="I106" i="4" s="1"/>
  <c r="I105" i="4"/>
  <c r="H105" i="4"/>
  <c r="H104" i="4"/>
  <c r="I104" i="4" s="1"/>
  <c r="E104" i="4"/>
  <c r="I103" i="4"/>
  <c r="H103" i="4"/>
  <c r="H102" i="4"/>
  <c r="I102" i="4" s="1"/>
  <c r="H101" i="4"/>
  <c r="I101" i="4" s="1"/>
  <c r="I100" i="4"/>
  <c r="H100" i="4"/>
  <c r="H99" i="4"/>
  <c r="I99" i="4" s="1"/>
  <c r="H98" i="4"/>
  <c r="I98" i="4" s="1"/>
  <c r="H97" i="4"/>
  <c r="I97" i="4" s="1"/>
  <c r="H96" i="4"/>
  <c r="I96" i="4" s="1"/>
  <c r="H95" i="4"/>
  <c r="I95" i="4" s="1"/>
  <c r="H92" i="4"/>
  <c r="I92" i="4" s="1"/>
  <c r="I91" i="4"/>
  <c r="H91" i="4"/>
  <c r="H90" i="4"/>
  <c r="I90" i="4" s="1"/>
  <c r="H89" i="4"/>
  <c r="I89" i="4" s="1"/>
  <c r="H88" i="4"/>
  <c r="I88" i="4" s="1"/>
  <c r="I87" i="4"/>
  <c r="H87" i="4"/>
  <c r="H86" i="4"/>
  <c r="I86" i="4" s="1"/>
  <c r="H85" i="4"/>
  <c r="I85" i="4" s="1"/>
  <c r="I84" i="4"/>
  <c r="H84" i="4"/>
  <c r="H83" i="4"/>
  <c r="I83" i="4" s="1"/>
  <c r="H82" i="4"/>
  <c r="I82" i="4" s="1"/>
  <c r="H79" i="4"/>
  <c r="I79" i="4" s="1"/>
  <c r="E79" i="4"/>
  <c r="H78" i="4"/>
  <c r="I78" i="4" s="1"/>
  <c r="E78" i="4"/>
  <c r="H77" i="4"/>
  <c r="H76" i="4"/>
  <c r="I76" i="4" s="1"/>
  <c r="E76" i="4"/>
  <c r="H75" i="4"/>
  <c r="I75" i="4" s="1"/>
  <c r="E75" i="4"/>
  <c r="H74" i="4"/>
  <c r="I74" i="4" s="1"/>
  <c r="E74" i="4"/>
  <c r="I73" i="4"/>
  <c r="H73" i="4"/>
  <c r="E73" i="4"/>
  <c r="E77" i="4" s="1"/>
  <c r="H72" i="4"/>
  <c r="I72" i="4" s="1"/>
  <c r="H71" i="4"/>
  <c r="I71" i="4" s="1"/>
  <c r="H70" i="4"/>
  <c r="I70" i="4" s="1"/>
  <c r="I69" i="4"/>
  <c r="H69" i="4"/>
  <c r="H68" i="4"/>
  <c r="I68" i="4" s="1"/>
  <c r="H67" i="4"/>
  <c r="I67" i="4" s="1"/>
  <c r="I66" i="4"/>
  <c r="H66" i="4"/>
  <c r="H65" i="4"/>
  <c r="I65" i="4" s="1"/>
  <c r="H64" i="4"/>
  <c r="I64" i="4" s="1"/>
  <c r="I63" i="4"/>
  <c r="H63" i="4"/>
  <c r="H62" i="4"/>
  <c r="I62" i="4" s="1"/>
  <c r="H61" i="4"/>
  <c r="I61" i="4" s="1"/>
  <c r="H60" i="4"/>
  <c r="I60" i="4" s="1"/>
  <c r="E60" i="4"/>
  <c r="H59" i="4"/>
  <c r="I59" i="4" s="1"/>
  <c r="H56" i="4"/>
  <c r="I56" i="4" s="1"/>
  <c r="K55" i="4" s="1"/>
  <c r="H53" i="4"/>
  <c r="I53" i="4" s="1"/>
  <c r="H52" i="4"/>
  <c r="I52" i="4" s="1"/>
  <c r="I51" i="4"/>
  <c r="K50" i="4" s="1"/>
  <c r="H51" i="4"/>
  <c r="H48" i="4"/>
  <c r="I48" i="4" s="1"/>
  <c r="H47" i="4"/>
  <c r="I47" i="4" s="1"/>
  <c r="H46" i="4"/>
  <c r="I46" i="4" s="1"/>
  <c r="I45" i="4"/>
  <c r="K44" i="4" s="1"/>
  <c r="H45" i="4"/>
  <c r="H42" i="4"/>
  <c r="I42" i="4" s="1"/>
  <c r="H41" i="4"/>
  <c r="I41" i="4" s="1"/>
  <c r="H40" i="4"/>
  <c r="I40" i="4" s="1"/>
  <c r="H39" i="4"/>
  <c r="I39" i="4" s="1"/>
  <c r="K38" i="4" s="1"/>
  <c r="I36" i="4"/>
  <c r="H36" i="4"/>
  <c r="H35" i="4"/>
  <c r="I35" i="4" s="1"/>
  <c r="H34" i="4"/>
  <c r="I34" i="4" s="1"/>
  <c r="H33" i="4"/>
  <c r="I33" i="4" s="1"/>
  <c r="K32" i="4" s="1"/>
  <c r="H30" i="4"/>
  <c r="I30" i="4" s="1"/>
  <c r="K29" i="4" s="1"/>
  <c r="H27" i="4"/>
  <c r="I27" i="4" s="1"/>
  <c r="K26" i="4" s="1"/>
  <c r="H24" i="4"/>
  <c r="I24" i="4" s="1"/>
  <c r="H23" i="4"/>
  <c r="I23" i="4" s="1"/>
  <c r="I22" i="4"/>
  <c r="H22" i="4"/>
  <c r="H21" i="4"/>
  <c r="I21" i="4" s="1"/>
  <c r="H18" i="4"/>
  <c r="I18" i="4" s="1"/>
  <c r="H17" i="4"/>
  <c r="I17" i="4" s="1"/>
  <c r="I16" i="4"/>
  <c r="H16" i="4"/>
  <c r="E16" i="4"/>
  <c r="H15" i="4"/>
  <c r="I15" i="4" s="1"/>
  <c r="H14" i="4"/>
  <c r="I14" i="4" s="1"/>
  <c r="K13" i="4" s="1"/>
  <c r="H11" i="4"/>
  <c r="I11" i="4" s="1"/>
  <c r="K10" i="4" s="1"/>
  <c r="E2" i="4"/>
  <c r="K230" i="4" l="1"/>
  <c r="K174" i="4"/>
  <c r="K134" i="4"/>
  <c r="E166" i="4"/>
  <c r="I165" i="4"/>
  <c r="K81" i="4"/>
  <c r="I166" i="4"/>
  <c r="K208" i="4"/>
  <c r="K94" i="4"/>
  <c r="I77" i="4"/>
  <c r="K58" i="4" s="1"/>
  <c r="K112" i="4"/>
  <c r="K20" i="4"/>
  <c r="E161" i="4"/>
  <c r="I161" i="4" s="1"/>
  <c r="K156" i="4" s="1"/>
  <c r="E162" i="4"/>
  <c r="I162" i="4" s="1"/>
  <c r="K294" i="4" l="1"/>
  <c r="K295" i="4" l="1"/>
  <c r="K296" i="4" s="1"/>
  <c r="I294" i="4"/>
  <c r="H4" i="4"/>
</calcChain>
</file>

<file path=xl/sharedStrings.xml><?xml version="1.0" encoding="utf-8"?>
<sst xmlns="http://schemas.openxmlformats.org/spreadsheetml/2006/main" count="475" uniqueCount="244">
  <si>
    <t xml:space="preserve">POLE DE RECHERCHE EN CHIMIE </t>
  </si>
  <si>
    <t>Phase</t>
  </si>
  <si>
    <t>UNIVERSITE DE POITIERS</t>
  </si>
  <si>
    <t>DCE</t>
  </si>
  <si>
    <t>Total (€HT)</t>
  </si>
  <si>
    <t>DPGF - B29</t>
  </si>
  <si>
    <t>Version</t>
  </si>
  <si>
    <t>BASE</t>
  </si>
  <si>
    <t>N° LOT 14</t>
  </si>
  <si>
    <t>LOT ELECTRICITE CFO-CFA</t>
  </si>
  <si>
    <t>PSE</t>
  </si>
  <si>
    <t>art.</t>
  </si>
  <si>
    <t>Prestation</t>
  </si>
  <si>
    <t>Unité</t>
  </si>
  <si>
    <t xml:space="preserve">Qté </t>
  </si>
  <si>
    <t>Fo</t>
  </si>
  <si>
    <t>Mo</t>
  </si>
  <si>
    <t xml:space="preserve">PU € </t>
  </si>
  <si>
    <t>TOTAL €</t>
  </si>
  <si>
    <t>Total €</t>
  </si>
  <si>
    <t>DESCRIPTION DES TRAVAUX D'ELECTRICITE CFO</t>
  </si>
  <si>
    <t>4.1</t>
  </si>
  <si>
    <t>Installations de chantier</t>
  </si>
  <si>
    <t>installation de chantier</t>
  </si>
  <si>
    <t>Ens</t>
  </si>
  <si>
    <t>4.4</t>
  </si>
  <si>
    <t>Poste HTA B29</t>
  </si>
  <si>
    <t>Tableau HTA avec 2 cellulles arrivée + 1 cellule AirSET QM</t>
  </si>
  <si>
    <t>U</t>
  </si>
  <si>
    <t>Transfo 800kVA</t>
  </si>
  <si>
    <t>Liaison HTA ext</t>
  </si>
  <si>
    <t>ml</t>
  </si>
  <si>
    <t>Liaison interne et raccordemements, y compris autres postes</t>
  </si>
  <si>
    <t>Affichage et équipemement réglemementaire, fusibles, etc…</t>
  </si>
  <si>
    <t>4.5</t>
  </si>
  <si>
    <t>Réseau de terre</t>
  </si>
  <si>
    <t>Bouclage de mise à la terre et équipotentielle</t>
  </si>
  <si>
    <t>Barrette de terre</t>
  </si>
  <si>
    <t>Lignes équipotentielles</t>
  </si>
  <si>
    <t>Lignes équipotentielles CEM</t>
  </si>
  <si>
    <t>4.7</t>
  </si>
  <si>
    <t>Protection foudre</t>
  </si>
  <si>
    <t>A intégrer dans les tableaux électriques §4.9</t>
  </si>
  <si>
    <t>PM</t>
  </si>
  <si>
    <t>4.8</t>
  </si>
  <si>
    <t>Comptage RE2020</t>
  </si>
  <si>
    <t>Cf. §4.9</t>
  </si>
  <si>
    <t xml:space="preserve"> 4.9</t>
  </si>
  <si>
    <t>Armoire générale basse tension (AGBT)</t>
  </si>
  <si>
    <t>AGBT</t>
  </si>
  <si>
    <t>u</t>
  </si>
  <si>
    <t>Centrale de mesures</t>
  </si>
  <si>
    <t>Coupure d'urgence</t>
  </si>
  <si>
    <t>Essais et mise en service</t>
  </si>
  <si>
    <t xml:space="preserve"> 4.10</t>
  </si>
  <si>
    <t>Tableau général basse tension bât B29 (TGBT B29)</t>
  </si>
  <si>
    <t>TGBT B29</t>
  </si>
  <si>
    <t>Compteur RE2020</t>
  </si>
  <si>
    <t>4.12</t>
  </si>
  <si>
    <t>Tableau divisionnaires</t>
  </si>
  <si>
    <t>TD RDC B29</t>
  </si>
  <si>
    <t>4.13</t>
  </si>
  <si>
    <t>Coffret de laboratoire</t>
  </si>
  <si>
    <t>Coffret labo 40A</t>
  </si>
  <si>
    <t>Coffret labo 63A</t>
  </si>
  <si>
    <t>4.14</t>
  </si>
  <si>
    <t>4.15</t>
  </si>
  <si>
    <t>Distribution principale et secondaire</t>
  </si>
  <si>
    <t>CDC 400x100 capoté (HTA)</t>
  </si>
  <si>
    <t>CDC 300x50 cablofil</t>
  </si>
  <si>
    <t>CDC 400x50 cablofil</t>
  </si>
  <si>
    <t>CDC 200x50 dalle marine</t>
  </si>
  <si>
    <t>CDC 400x50 dalle marine</t>
  </si>
  <si>
    <t>CDC 500x50 dalle marine</t>
  </si>
  <si>
    <t>Supportage CDC</t>
  </si>
  <si>
    <t>Mise à la terre des CDC</t>
  </si>
  <si>
    <t>Principe de distribution labo - type 1</t>
  </si>
  <si>
    <t>Principe de distribution labo - type 2a</t>
  </si>
  <si>
    <t>Principe de distribution labo - type 2b</t>
  </si>
  <si>
    <t>Principe de distribution labo - type 4</t>
  </si>
  <si>
    <t>Principe de distribution labo - type 5</t>
  </si>
  <si>
    <t>Potelets pour paillasse de laboratoires</t>
  </si>
  <si>
    <t>Câbles U1000R2V 3G1,5mm²</t>
  </si>
  <si>
    <t>Câbles U1000R2V 3G2,5mm²</t>
  </si>
  <si>
    <t>Câbles U1000R2V 5G6mm²</t>
  </si>
  <si>
    <t>Câbles U1000R2V 5G1,6mm²</t>
  </si>
  <si>
    <t>Tubes ICTA 20/25</t>
  </si>
  <si>
    <t>Tubes IRL avec accessoires</t>
  </si>
  <si>
    <t>Goulotte 3 compartiment</t>
  </si>
  <si>
    <t>4.16</t>
  </si>
  <si>
    <t>Alimentations électriques</t>
  </si>
  <si>
    <t>Alimentation AGBT - 4x4x1x240mm² Alu</t>
  </si>
  <si>
    <t>Alimentation TGBT B29 - 4x1x500 +1x240mm² Alu</t>
  </si>
  <si>
    <t>Alimentation TD RDC B29 - 5G35mm²</t>
  </si>
  <si>
    <t>Alimentation coffret labos 40A - 5G10mm²</t>
  </si>
  <si>
    <t>Alimentation coffret labos 63A - 5G16mm²</t>
  </si>
  <si>
    <t>Alimentation SSI - 3G2,5mm²</t>
  </si>
  <si>
    <t>Alimentation VDI - 3G2,5mm²</t>
  </si>
  <si>
    <t>Alimentation Sous-station chauffage B29 - 5G4mm²</t>
  </si>
  <si>
    <t>Alimentation Ballons ECS B29 - 3G2,5mm²</t>
  </si>
  <si>
    <t>Alimentation Armoire CVC B29 - 5G35mm²</t>
  </si>
  <si>
    <t>Alimentations diverses (srobonnes, régul, extracteurs, VCV)</t>
  </si>
  <si>
    <t>4.17</t>
  </si>
  <si>
    <t>Appareillage général</t>
  </si>
  <si>
    <t>Interrupteur SA/VV IP20</t>
  </si>
  <si>
    <t>Interrupteur SA/VV étanche - IP55</t>
  </si>
  <si>
    <t>Bouton poussoir - IP20</t>
  </si>
  <si>
    <t>Détecteur de présence ou mouvements PIR 360°</t>
  </si>
  <si>
    <t>Détecteur de présence ou mouvements PIR 150°</t>
  </si>
  <si>
    <t>Détecteur de présence ATEX</t>
  </si>
  <si>
    <t>PC 2P+T - IP20 - complet</t>
  </si>
  <si>
    <t>PC 2P+T - IP20 - sur goulotte</t>
  </si>
  <si>
    <t>PC 2P+T - IP55 avec obturateur</t>
  </si>
  <si>
    <t>PC 2P+T - ATEX</t>
  </si>
  <si>
    <t>PC 2P+T - ATEX avec obturateur 16A + prise mâle</t>
  </si>
  <si>
    <t>PC 3P+N+T 16/32A - IP55 avec obturateur</t>
  </si>
  <si>
    <t>Sortie de câbles</t>
  </si>
  <si>
    <t>Poste de travail PT1 (4PCN, 2RJ45) - Hors RJ45</t>
  </si>
  <si>
    <t>Poste de travail PT2 (2PCN, 1RJ45) - Hors RJ45</t>
  </si>
  <si>
    <t>Boites de dérivation</t>
  </si>
  <si>
    <t>4.19</t>
  </si>
  <si>
    <t>Luminaires</t>
  </si>
  <si>
    <t>Downlight étanche - Type 1</t>
  </si>
  <si>
    <t>Dalle Led 1200x300 - Type 2</t>
  </si>
  <si>
    <t>600x600 Bs- 4200lm - Type 4a</t>
  </si>
  <si>
    <t>600x600 salle blanche - Type 5</t>
  </si>
  <si>
    <t>Suspension LED 1250x300 - Type 6</t>
  </si>
  <si>
    <t>Hublot interieur - Type 8</t>
  </si>
  <si>
    <t>Réglette etanche - Type 9</t>
  </si>
  <si>
    <t>Réglette ATEX - Type 10</t>
  </si>
  <si>
    <t>Applique ext - Type 11</t>
  </si>
  <si>
    <t>4.20</t>
  </si>
  <si>
    <t>Eclairage de sécurité</t>
  </si>
  <si>
    <t>BAES 45lm / 1h - IP43</t>
  </si>
  <si>
    <t>BAES 45lm / 1h - IP55</t>
  </si>
  <si>
    <t>BAES 45lm / 1h - ATEX</t>
  </si>
  <si>
    <t>BAPI</t>
  </si>
  <si>
    <t>Centrale adressable</t>
  </si>
  <si>
    <t>4.21</t>
  </si>
  <si>
    <t>GTC</t>
  </si>
  <si>
    <t>Module automate 4E/S</t>
  </si>
  <si>
    <t>DESCRIPTION DES TRAVAUX D'ELECTRICITE CFA</t>
  </si>
  <si>
    <t>5.3</t>
  </si>
  <si>
    <t>Infrastructure VDI</t>
  </si>
  <si>
    <t>Baie VDI 19 pouces 47U 600 x 600 équipé RG et SR</t>
  </si>
  <si>
    <t>ens</t>
  </si>
  <si>
    <t xml:space="preserve">Cordon de brassage RJ45 Cat6.A S/FTP 100ohms LSOH </t>
  </si>
  <si>
    <t>Jarretière optique LC/LC Duplex, OS2, 50/125u</t>
  </si>
  <si>
    <t xml:space="preserve">Prise RJ45 </t>
  </si>
  <si>
    <t>Prise RJ45 WIFI</t>
  </si>
  <si>
    <t xml:space="preserve">Prise RJ45 DECT </t>
  </si>
  <si>
    <t>Prise RJ45 automates et comptages</t>
  </si>
  <si>
    <t>Ligne directe (téléphone urbain, SSI, AI, etc)</t>
  </si>
  <si>
    <t xml:space="preserve">Câble Ethernet 4p Cat6.A LSOH F/UTP Dca </t>
  </si>
  <si>
    <t xml:space="preserve">Fibre optique 12FO OM3 50/125u structure serré, tube, MDV </t>
  </si>
  <si>
    <t xml:space="preserve">Fibre optique 12FO OS2 9/125u structure serré, tube, MDV </t>
  </si>
  <si>
    <t>Dévoiement fibre optique entre B28 et B31 - 12FO OS2 SC/UPC</t>
  </si>
  <si>
    <t xml:space="preserve">Test cuivre </t>
  </si>
  <si>
    <t>Test réflectométrie</t>
  </si>
  <si>
    <t>5.4</t>
  </si>
  <si>
    <t xml:space="preserve">Vidéosurveillance </t>
  </si>
  <si>
    <t>Plateforme de stockage vidéo, rackable 19 pouces</t>
  </si>
  <si>
    <t>Caméra dôme fixe</t>
  </si>
  <si>
    <t xml:space="preserve">Commutateur 24 port POE+ rackable 19 pouces </t>
  </si>
  <si>
    <t xml:space="preserve">Panneau de brassage 1U 24 ports </t>
  </si>
  <si>
    <t xml:space="preserve">Panneau passe câbles 1U </t>
  </si>
  <si>
    <t>Connecteur RJ45 Cat.6A blindé</t>
  </si>
  <si>
    <t>Cordon de brassage RJ45 Cat 6A S/FTP blindé 100 Ohms LSOH 2m</t>
  </si>
  <si>
    <t xml:space="preserve">Jarretière optique 2FO Duplex OS2 LC/LC Duplex </t>
  </si>
  <si>
    <t xml:space="preserve">Module SFP </t>
  </si>
  <si>
    <t>Plug RJ45 Cat6A blindé 360 pour câble rigide sachet</t>
  </si>
  <si>
    <t xml:space="preserve">Fourniture, pose et raccordement </t>
  </si>
  <si>
    <t>Paramétrage, programmation, essais, mise en service et formation</t>
  </si>
  <si>
    <t>5.6 / 5.7</t>
  </si>
  <si>
    <t>Contröle d'accès / intrusion</t>
  </si>
  <si>
    <t>Poste informatique écran 26 pouces loge</t>
  </si>
  <si>
    <t>Logiciel de supervision + licence</t>
  </si>
  <si>
    <t xml:space="preserve">Centrale de contrôle d'accès / intrusion </t>
  </si>
  <si>
    <t>Transmetteur téléphonique</t>
  </si>
  <si>
    <t>Alim chargeur 220V 12V 4A rail DIN</t>
  </si>
  <si>
    <t>Batterie 17Ah 12V</t>
  </si>
  <si>
    <t xml:space="preserve">Module déporté contrôle d'accès 1 lecteur </t>
  </si>
  <si>
    <t xml:space="preserve">Module déporté contrôle d'accès 2 lecteurs </t>
  </si>
  <si>
    <t>Lecteur de badges MIFARE DesFire 13,56Mhz</t>
  </si>
  <si>
    <t>Potelet</t>
  </si>
  <si>
    <t>Bouton poussoir de sortie loi handicap</t>
  </si>
  <si>
    <t xml:space="preserve">Déclencheur manuel vert avec capot de protection </t>
  </si>
  <si>
    <t>Enroleur de badge</t>
  </si>
  <si>
    <t xml:space="preserve">Badge de proximité MIFARE Desfire </t>
  </si>
  <si>
    <t xml:space="preserve">Télécommande radio </t>
  </si>
  <si>
    <t xml:space="preserve">Imprimante, personnalisation des badges </t>
  </si>
  <si>
    <t xml:space="preserve">Module déporté intrusion </t>
  </si>
  <si>
    <t>Clavier de MES / MHS</t>
  </si>
  <si>
    <t xml:space="preserve">Contact d'ouverture </t>
  </si>
  <si>
    <t xml:space="preserve">Détecteur volumétrique </t>
  </si>
  <si>
    <t xml:space="preserve">Sirène intrusion intérieur </t>
  </si>
  <si>
    <t xml:space="preserve">Sirène intrusion extérieur </t>
  </si>
  <si>
    <t xml:space="preserve">Batterie 12V 2Ah </t>
  </si>
  <si>
    <t>Câble 3 paires SYT1 8/10eme TERMINALE</t>
  </si>
  <si>
    <t xml:space="preserve">Câble 5 paires SYT1 8/10eme BUS </t>
  </si>
  <si>
    <t>5.8</t>
  </si>
  <si>
    <t xml:space="preserve">Système de sécurité incendie </t>
  </si>
  <si>
    <t>Fourniture et mise en œuvre des équipements</t>
  </si>
  <si>
    <t>type 2a, batterie et AES intégrés</t>
  </si>
  <si>
    <t xml:space="preserve">Tableau répétiteur d'alarme </t>
  </si>
  <si>
    <t>Déclencheur manuel</t>
  </si>
  <si>
    <t xml:space="preserve">Diffuseur sonore </t>
  </si>
  <si>
    <t>Diffuseur  lumineux</t>
  </si>
  <si>
    <t>Diffuseur sonore et lumineux</t>
  </si>
  <si>
    <t>Canalisations DM - 1P 9/10 -CR1</t>
  </si>
  <si>
    <t>Canalisations diffuseurs  - 2x1,5mm²-CR1</t>
  </si>
  <si>
    <t>Canalisations asservissements - 2x1,5mm²-C2</t>
  </si>
  <si>
    <t>Asservissement PCF</t>
  </si>
  <si>
    <t>Asservissement Contrôle d'accès</t>
  </si>
  <si>
    <t>Asservissement Issue de secours</t>
  </si>
  <si>
    <t>Dossier d'Identité du SSI</t>
  </si>
  <si>
    <t>Paramétrage, programmation, essais, mise en service, …</t>
  </si>
  <si>
    <t>5.9</t>
  </si>
  <si>
    <t xml:space="preserve">Système de surveillance gaz </t>
  </si>
  <si>
    <t xml:space="preserve">Bâtiment B29 SYSTÈME 1 </t>
  </si>
  <si>
    <t xml:space="preserve">    Centrale VARIOGARD CONTRÔLE 230V W </t>
  </si>
  <si>
    <t xml:space="preserve">Module 5 relais </t>
  </si>
  <si>
    <t xml:space="preserve">Convertisseur MOD.VARIOGARD </t>
  </si>
  <si>
    <t>Détecteur de gaz  VARIOGARD 3000 EC O2</t>
  </si>
  <si>
    <t>Détecteur de gaz  VARIOGARD 3200 CAT EX</t>
  </si>
  <si>
    <t>Détecteur PID</t>
  </si>
  <si>
    <t xml:space="preserve">Sirène COMBINE SONOS LED </t>
  </si>
  <si>
    <t>Bâtiment B29 SYSTÈME 2</t>
  </si>
  <si>
    <t>Détecteur de gaz  VARIOGARD 3000 EC CO</t>
  </si>
  <si>
    <t>Détecteur de gaz  VARIOGARD 3000 EC NO</t>
  </si>
  <si>
    <t xml:space="preserve">Détecteur de gaz  VARIOGARD 3000 EC NO2 LC </t>
  </si>
  <si>
    <t>Détecteur de gaz  VARIOGARD 3320 IR CO2</t>
  </si>
  <si>
    <t xml:space="preserve">Détecteur NH3 </t>
  </si>
  <si>
    <t>Transmetteur avec affichage POLYTRON 3000 NH3 HC 1000ppm</t>
  </si>
  <si>
    <t>Capteur NH3 HC 0 à 300ppm</t>
  </si>
  <si>
    <t>Support POLYTRON</t>
  </si>
  <si>
    <t>Bâtiment B29 SYSTÈME 3</t>
  </si>
  <si>
    <t>Détecteur HF</t>
  </si>
  <si>
    <t>Transmetteur avec affichage POLYTRON 3000 HF 10ppm</t>
  </si>
  <si>
    <t>Capteur NH3 HC 0 à 3ppm</t>
  </si>
  <si>
    <t xml:space="preserve">Kit de mise en service HF </t>
  </si>
  <si>
    <t>Bâtiment B29 SYSTÈME 4</t>
  </si>
  <si>
    <t xml:space="preserve">Affiche LED 24V/230V ENTREE INTERDITE </t>
  </si>
  <si>
    <t xml:space="preserve">TVA au taux de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</si>
</sst>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_-* #,##0.00\ [$€-40C]_-;\-* #,##0.00\ [$€-40C]_-;_-* &quot;-&quot;??\ [$€-40C]_-;_-@_-"/>
  </numFmts>
  <fonts count="28">
    <font>
      <sz val="11"/>
      <color theme="1"/>
      <name val="Arial"/>
      <charset val="134"/>
    </font>
    <font>
      <sz val="11"/>
      <color theme="1"/>
      <name val="Calibri"/>
      <charset val="134"/>
      <scheme val="minor"/>
    </font>
    <font>
      <b/>
      <sz val="18"/>
      <color rgb="FFFE5000"/>
      <name val="Calibri"/>
      <charset val="134"/>
      <scheme val="minor"/>
    </font>
    <font>
      <sz val="11"/>
      <color theme="0" tint="-0.499984740745262"/>
      <name val="Calibri"/>
      <charset val="134"/>
      <scheme val="minor"/>
    </font>
    <font>
      <b/>
      <sz val="11"/>
      <color theme="0" tint="-0.499984740745262"/>
      <name val="Calibri"/>
      <charset val="134"/>
      <scheme val="minor"/>
    </font>
    <font>
      <sz val="18"/>
      <color rgb="FFFFFFFF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0"/>
      <name val="Calibri"/>
      <charset val="134"/>
      <scheme val="minor"/>
    </font>
    <font>
      <b/>
      <sz val="12"/>
      <color rgb="FFFE5000"/>
      <name val="Calibri"/>
      <charset val="134"/>
      <scheme val="minor"/>
    </font>
    <font>
      <sz val="10"/>
      <name val="Calibri"/>
      <charset val="134"/>
      <scheme val="minor"/>
    </font>
    <font>
      <b/>
      <sz val="10"/>
      <name val="Calibri"/>
      <charset val="134"/>
      <scheme val="minor"/>
    </font>
    <font>
      <sz val="10"/>
      <color theme="0" tint="-0.34998626667073579"/>
      <name val="Calibri"/>
      <charset val="134"/>
      <scheme val="minor"/>
    </font>
    <font>
      <b/>
      <sz val="11"/>
      <name val="Calibri"/>
      <charset val="134"/>
      <scheme val="minor"/>
    </font>
    <font>
      <b/>
      <sz val="11"/>
      <color rgb="FFFF0000"/>
      <name val="Calibri"/>
      <charset val="134"/>
      <scheme val="minor"/>
    </font>
    <font>
      <b/>
      <sz val="9"/>
      <name val="Calibri"/>
      <charset val="134"/>
      <scheme val="minor"/>
    </font>
    <font>
      <sz val="11"/>
      <color rgb="FF000000"/>
      <name val="Arial"/>
      <charset val="134"/>
    </font>
    <font>
      <b/>
      <sz val="11"/>
      <color theme="1"/>
      <name val="Calibri"/>
      <charset val="134"/>
      <scheme val="minor"/>
    </font>
    <font>
      <sz val="11"/>
      <color rgb="FFFFFF00"/>
      <name val="Calibri"/>
      <charset val="134"/>
      <scheme val="minor"/>
    </font>
    <font>
      <sz val="10"/>
      <color rgb="FFFF0000"/>
      <name val="Calibri"/>
      <charset val="134"/>
      <scheme val="minor"/>
    </font>
    <font>
      <b/>
      <sz val="10"/>
      <color rgb="FFFF0000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u/>
      <sz val="10"/>
      <name val="Calibri"/>
      <charset val="134"/>
      <scheme val="minor"/>
    </font>
    <font>
      <sz val="10"/>
      <name val="Calibri"/>
      <charset val="134"/>
    </font>
    <font>
      <u/>
      <sz val="10"/>
      <name val="Calibri"/>
      <charset val="134"/>
      <scheme val="minor"/>
    </font>
    <font>
      <sz val="10"/>
      <color rgb="FFFF0000"/>
      <name val="Calibri"/>
      <charset val="134"/>
    </font>
    <font>
      <b/>
      <sz val="10"/>
      <color rgb="FF00525E"/>
      <name val="Eurostile"/>
      <charset val="134"/>
    </font>
    <font>
      <sz val="10"/>
      <name val="Arial"/>
      <charset val="134"/>
    </font>
    <font>
      <sz val="11"/>
      <color theme="1"/>
      <name val="Arial"/>
      <charset val="13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42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 tint="-0.24994659260841701"/>
      </top>
      <bottom/>
      <diagonal/>
    </border>
    <border>
      <left/>
      <right style="thin">
        <color theme="0"/>
      </right>
      <top style="thin">
        <color theme="0" tint="-0.24994659260841701"/>
      </top>
      <bottom/>
      <diagonal/>
    </border>
    <border>
      <left style="thin">
        <color theme="0"/>
      </left>
      <right style="thin">
        <color theme="0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 style="thin">
        <color theme="0" tint="-0.14990691854609822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 style="hair">
        <color theme="0" tint="-0.24994659260841701"/>
      </right>
      <top/>
      <bottom/>
      <diagonal/>
    </border>
    <border>
      <left style="thin">
        <color theme="0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0" tint="-0.24994659260841701"/>
      </left>
      <right/>
      <top/>
      <bottom/>
      <diagonal/>
    </border>
    <border>
      <left/>
      <right style="hair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/>
      </top>
      <bottom/>
      <diagonal/>
    </border>
  </borders>
  <cellStyleXfs count="6">
    <xf numFmtId="0" fontId="0" fillId="0" borderId="0"/>
    <xf numFmtId="44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49" fontId="25" fillId="0" borderId="0" applyBorder="0">
      <alignment horizontal="left" vertical="top"/>
    </xf>
    <xf numFmtId="0" fontId="26" fillId="0" borderId="0"/>
    <xf numFmtId="0" fontId="26" fillId="0" borderId="0" applyNumberFormat="0" applyFont="0" applyFill="0" applyBorder="0" applyAlignment="0" applyProtection="0">
      <alignment vertical="top"/>
    </xf>
  </cellStyleXfs>
  <cellXfs count="14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4" fontId="1" fillId="0" borderId="0" xfId="1" applyFont="1" applyAlignment="1">
      <alignment horizontal="center"/>
    </xf>
    <xf numFmtId="0" fontId="2" fillId="2" borderId="1" xfId="0" applyFont="1" applyFill="1" applyBorder="1" applyAlignment="1"/>
    <xf numFmtId="0" fontId="2" fillId="2" borderId="2" xfId="0" applyFont="1" applyFill="1" applyBorder="1" applyAlignment="1">
      <alignment vertical="center"/>
    </xf>
    <xf numFmtId="1" fontId="3" fillId="2" borderId="3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4" fontId="4" fillId="2" borderId="10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165" fontId="3" fillId="2" borderId="10" xfId="0" applyNumberFormat="1" applyFont="1" applyFill="1" applyBorder="1" applyAlignment="1">
      <alignment horizontal="center" vertical="center"/>
    </xf>
    <xf numFmtId="166" fontId="9" fillId="2" borderId="15" xfId="4" applyNumberFormat="1" applyFont="1" applyFill="1" applyBorder="1" applyAlignment="1">
      <alignment horizontal="center" vertical="center"/>
    </xf>
    <xf numFmtId="166" fontId="9" fillId="5" borderId="16" xfId="4" applyNumberFormat="1" applyFont="1" applyFill="1" applyBorder="1" applyAlignment="1">
      <alignment horizontal="center" vertical="center"/>
    </xf>
    <xf numFmtId="44" fontId="9" fillId="5" borderId="17" xfId="1" applyFont="1" applyFill="1" applyBorder="1" applyAlignment="1">
      <alignment horizontal="center" vertical="center"/>
    </xf>
    <xf numFmtId="166" fontId="9" fillId="5" borderId="17" xfId="4" applyNumberFormat="1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left" vertical="center" indent="1"/>
    </xf>
    <xf numFmtId="4" fontId="4" fillId="6" borderId="20" xfId="0" applyNumberFormat="1" applyFont="1" applyFill="1" applyBorder="1" applyAlignment="1">
      <alignment horizontal="left" vertical="center" indent="1"/>
    </xf>
    <xf numFmtId="0" fontId="4" fillId="2" borderId="21" xfId="0" applyNumberFormat="1" applyFont="1" applyFill="1" applyBorder="1" applyAlignment="1">
      <alignment horizontal="center" vertical="center"/>
    </xf>
    <xf numFmtId="167" fontId="11" fillId="2" borderId="15" xfId="4" applyNumberFormat="1" applyFont="1" applyFill="1" applyBorder="1" applyAlignment="1">
      <alignment horizontal="center" vertical="center"/>
    </xf>
    <xf numFmtId="167" fontId="9" fillId="5" borderId="22" xfId="4" applyNumberFormat="1" applyFont="1" applyFill="1" applyBorder="1" applyAlignment="1">
      <alignment horizontal="center" vertical="center"/>
    </xf>
    <xf numFmtId="44" fontId="9" fillId="5" borderId="23" xfId="1" applyFont="1" applyFill="1" applyBorder="1" applyAlignment="1">
      <alignment horizontal="center" vertical="center"/>
    </xf>
    <xf numFmtId="167" fontId="9" fillId="5" borderId="23" xfId="4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indent="1"/>
    </xf>
    <xf numFmtId="164" fontId="1" fillId="2" borderId="0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44" fontId="1" fillId="2" borderId="0" xfId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15" xfId="0" applyFont="1" applyFill="1" applyBorder="1" applyAlignment="1">
      <alignment horizontal="center" vertical="center"/>
    </xf>
    <xf numFmtId="164" fontId="12" fillId="2" borderId="26" xfId="0" applyNumberFormat="1" applyFont="1" applyFill="1" applyBorder="1" applyAlignment="1">
      <alignment horizontal="center" vertical="center"/>
    </xf>
    <xf numFmtId="44" fontId="13" fillId="7" borderId="15" xfId="1" applyFont="1" applyFill="1" applyBorder="1" applyAlignment="1">
      <alignment horizontal="center" vertical="center"/>
    </xf>
    <xf numFmtId="0" fontId="13" fillId="7" borderId="15" xfId="0" applyFont="1" applyFill="1" applyBorder="1" applyAlignment="1">
      <alignment horizontal="center" vertical="center"/>
    </xf>
    <xf numFmtId="0" fontId="12" fillId="0" borderId="2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164" fontId="12" fillId="0" borderId="26" xfId="0" applyNumberFormat="1" applyFont="1" applyFill="1" applyBorder="1" applyAlignment="1">
      <alignment horizontal="center" vertical="center"/>
    </xf>
    <xf numFmtId="44" fontId="13" fillId="0" borderId="15" xfId="1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center" vertical="center"/>
    </xf>
    <xf numFmtId="49" fontId="10" fillId="8" borderId="27" xfId="4" applyNumberFormat="1" applyFont="1" applyFill="1" applyBorder="1" applyAlignment="1">
      <alignment horizontal="center" vertical="center"/>
    </xf>
    <xf numFmtId="49" fontId="10" fillId="8" borderId="27" xfId="4" applyNumberFormat="1" applyFont="1" applyFill="1" applyBorder="1" applyAlignment="1">
      <alignment horizontal="left" vertical="center" wrapText="1" indent="1"/>
    </xf>
    <xf numFmtId="164" fontId="10" fillId="2" borderId="15" xfId="4" applyNumberFormat="1" applyFont="1" applyFill="1" applyBorder="1" applyAlignment="1">
      <alignment horizontal="center" vertical="center"/>
    </xf>
    <xf numFmtId="44" fontId="10" fillId="8" borderId="27" xfId="1" applyFont="1" applyFill="1" applyBorder="1" applyAlignment="1">
      <alignment horizontal="center" vertical="center"/>
    </xf>
    <xf numFmtId="0" fontId="14" fillId="0" borderId="28" xfId="4" applyFont="1" applyFill="1" applyBorder="1" applyAlignment="1">
      <alignment horizontal="center" vertical="center"/>
    </xf>
    <xf numFmtId="49" fontId="9" fillId="0" borderId="29" xfId="4" applyNumberFormat="1" applyFont="1" applyFill="1" applyBorder="1" applyAlignment="1">
      <alignment horizontal="left" vertical="top" wrapText="1" indent="1"/>
    </xf>
    <xf numFmtId="49" fontId="9" fillId="0" borderId="29" xfId="4" applyNumberFormat="1" applyFont="1" applyFill="1" applyBorder="1" applyAlignment="1">
      <alignment horizontal="center" vertical="top"/>
    </xf>
    <xf numFmtId="164" fontId="10" fillId="0" borderId="30" xfId="4" applyNumberFormat="1" applyFont="1" applyFill="1" applyBorder="1" applyAlignment="1">
      <alignment horizontal="center" vertical="center"/>
    </xf>
    <xf numFmtId="4" fontId="9" fillId="0" borderId="29" xfId="4" applyNumberFormat="1" applyFont="1" applyFill="1" applyBorder="1" applyAlignment="1">
      <alignment horizontal="center" vertical="top"/>
    </xf>
    <xf numFmtId="44" fontId="9" fillId="0" borderId="29" xfId="1" applyFont="1" applyFill="1" applyBorder="1" applyAlignment="1">
      <alignment horizontal="center" vertical="top"/>
    </xf>
    <xf numFmtId="164" fontId="9" fillId="0" borderId="29" xfId="4" applyNumberFormat="1" applyFont="1" applyFill="1" applyBorder="1" applyAlignment="1">
      <alignment horizontal="center" vertical="top"/>
    </xf>
    <xf numFmtId="0" fontId="14" fillId="0" borderId="0" xfId="4" applyFont="1" applyFill="1" applyBorder="1" applyAlignment="1">
      <alignment horizontal="center" vertical="center"/>
    </xf>
    <xf numFmtId="49" fontId="9" fillId="0" borderId="0" xfId="4" applyNumberFormat="1" applyFont="1" applyFill="1" applyBorder="1" applyAlignment="1">
      <alignment horizontal="left" vertical="top" wrapText="1" indent="1"/>
    </xf>
    <xf numFmtId="49" fontId="9" fillId="0" borderId="0" xfId="4" applyNumberFormat="1" applyFont="1" applyFill="1" applyBorder="1" applyAlignment="1">
      <alignment horizontal="center" vertical="top"/>
    </xf>
    <xf numFmtId="164" fontId="10" fillId="0" borderId="0" xfId="4" applyNumberFormat="1" applyFont="1" applyFill="1" applyBorder="1" applyAlignment="1">
      <alignment horizontal="center" vertical="center"/>
    </xf>
    <xf numFmtId="4" fontId="9" fillId="0" borderId="0" xfId="4" applyNumberFormat="1" applyFont="1" applyFill="1" applyBorder="1" applyAlignment="1">
      <alignment horizontal="center" vertical="top"/>
    </xf>
    <xf numFmtId="44" fontId="9" fillId="0" borderId="0" xfId="1" applyFont="1" applyFill="1" applyBorder="1" applyAlignment="1">
      <alignment horizontal="center" vertical="top"/>
    </xf>
    <xf numFmtId="164" fontId="9" fillId="0" borderId="0" xfId="4" applyNumberFormat="1" applyFont="1" applyFill="1" applyBorder="1" applyAlignment="1">
      <alignment horizontal="center" vertical="top"/>
    </xf>
    <xf numFmtId="166" fontId="9" fillId="2" borderId="27" xfId="4" applyNumberFormat="1" applyFont="1" applyFill="1" applyBorder="1" applyAlignment="1">
      <alignment horizontal="center" vertical="center"/>
    </xf>
    <xf numFmtId="166" fontId="10" fillId="5" borderId="34" xfId="4" applyNumberFormat="1" applyFont="1" applyFill="1" applyBorder="1" applyAlignment="1">
      <alignment horizontal="center" vertical="center"/>
    </xf>
    <xf numFmtId="167" fontId="9" fillId="2" borderId="24" xfId="4" applyNumberFormat="1" applyFont="1" applyFill="1" applyBorder="1" applyAlignment="1">
      <alignment horizontal="center" vertical="center"/>
    </xf>
    <xf numFmtId="166" fontId="10" fillId="5" borderId="35" xfId="4" applyNumberFormat="1" applyFont="1" applyFill="1" applyBorder="1" applyAlignment="1">
      <alignment horizontal="center" vertical="center"/>
    </xf>
    <xf numFmtId="164" fontId="1" fillId="2" borderId="0" xfId="0" applyNumberFormat="1" applyFont="1" applyFill="1" applyAlignment="1">
      <alignment horizontal="center" vertical="center"/>
    </xf>
    <xf numFmtId="164" fontId="12" fillId="7" borderId="26" xfId="0" applyNumberFormat="1" applyFont="1" applyFill="1" applyBorder="1" applyAlignment="1">
      <alignment horizontal="center" vertical="center"/>
    </xf>
    <xf numFmtId="0" fontId="15" fillId="0" borderId="36" xfId="0" applyFont="1" applyBorder="1" applyAlignment="1">
      <alignment horizontal="center" vertical="top" wrapText="1"/>
    </xf>
    <xf numFmtId="0" fontId="15" fillId="0" borderId="37" xfId="0" applyFont="1" applyBorder="1" applyAlignment="1">
      <alignment horizontal="right" vertical="top" wrapText="1"/>
    </xf>
    <xf numFmtId="168" fontId="15" fillId="0" borderId="37" xfId="0" applyNumberFormat="1" applyFont="1" applyBorder="1" applyAlignment="1">
      <alignment horizontal="right" vertical="top" wrapText="1"/>
    </xf>
    <xf numFmtId="164" fontId="10" fillId="8" borderId="27" xfId="4" applyNumberFormat="1" applyFont="1" applyFill="1" applyBorder="1" applyAlignment="1">
      <alignment horizontal="center" vertical="center"/>
    </xf>
    <xf numFmtId="44" fontId="1" fillId="0" borderId="0" xfId="0" applyNumberFormat="1" applyFont="1"/>
    <xf numFmtId="164" fontId="6" fillId="0" borderId="30" xfId="0" applyNumberFormat="1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vertical="top"/>
    </xf>
    <xf numFmtId="164" fontId="1" fillId="0" borderId="0" xfId="0" applyNumberFormat="1" applyFont="1"/>
    <xf numFmtId="0" fontId="16" fillId="0" borderId="0" xfId="0" applyFont="1" applyAlignment="1">
      <alignment horizontal="center"/>
    </xf>
    <xf numFmtId="44" fontId="17" fillId="0" borderId="0" xfId="1" applyFont="1" applyAlignment="1">
      <alignment horizontal="left"/>
    </xf>
    <xf numFmtId="164" fontId="17" fillId="0" borderId="0" xfId="0" applyNumberFormat="1" applyFont="1"/>
    <xf numFmtId="0" fontId="14" fillId="0" borderId="38" xfId="4" applyFont="1" applyFill="1" applyBorder="1" applyAlignment="1">
      <alignment horizontal="center" vertical="center"/>
    </xf>
    <xf numFmtId="49" fontId="9" fillId="0" borderId="38" xfId="4" applyNumberFormat="1" applyFont="1" applyFill="1" applyBorder="1" applyAlignment="1">
      <alignment horizontal="left" vertical="top" wrapText="1" indent="1"/>
    </xf>
    <xf numFmtId="49" fontId="9" fillId="0" borderId="38" xfId="4" applyNumberFormat="1" applyFont="1" applyFill="1" applyBorder="1" applyAlignment="1">
      <alignment horizontal="center" vertical="top"/>
    </xf>
    <xf numFmtId="4" fontId="9" fillId="0" borderId="38" xfId="4" applyNumberFormat="1" applyFont="1" applyFill="1" applyBorder="1" applyAlignment="1">
      <alignment horizontal="center" vertical="top"/>
    </xf>
    <xf numFmtId="44" fontId="9" fillId="0" borderId="38" xfId="1" applyFont="1" applyFill="1" applyBorder="1" applyAlignment="1">
      <alignment horizontal="center" vertical="top"/>
    </xf>
    <xf numFmtId="49" fontId="9" fillId="0" borderId="29" xfId="4" applyNumberFormat="1" applyFont="1" applyFill="1" applyBorder="1" applyAlignment="1">
      <alignment horizontal="left" vertical="top" indent="1"/>
    </xf>
    <xf numFmtId="164" fontId="10" fillId="0" borderId="39" xfId="4" applyNumberFormat="1" applyFont="1" applyFill="1" applyBorder="1" applyAlignment="1">
      <alignment horizontal="center" vertical="center"/>
    </xf>
    <xf numFmtId="4" fontId="9" fillId="0" borderId="28" xfId="4" applyNumberFormat="1" applyFont="1" applyFill="1" applyBorder="1" applyAlignment="1">
      <alignment horizontal="center" vertical="top"/>
    </xf>
    <xf numFmtId="44" fontId="9" fillId="0" borderId="40" xfId="1" applyFont="1" applyFill="1" applyBorder="1" applyAlignment="1">
      <alignment horizontal="center" vertical="top"/>
    </xf>
    <xf numFmtId="4" fontId="9" fillId="0" borderId="40" xfId="4" applyNumberFormat="1" applyFont="1" applyFill="1" applyBorder="1" applyAlignment="1">
      <alignment horizontal="center" vertical="top"/>
    </xf>
    <xf numFmtId="49" fontId="9" fillId="0" borderId="38" xfId="4" applyNumberFormat="1" applyFont="1" applyFill="1" applyBorder="1" applyAlignment="1">
      <alignment horizontal="left" vertical="top" indent="1"/>
    </xf>
    <xf numFmtId="164" fontId="9" fillId="0" borderId="38" xfId="4" applyNumberFormat="1" applyFont="1" applyFill="1" applyBorder="1" applyAlignment="1">
      <alignment horizontal="center" vertical="top"/>
    </xf>
    <xf numFmtId="49" fontId="18" fillId="0" borderId="38" xfId="4" applyNumberFormat="1" applyFont="1" applyFill="1" applyBorder="1" applyAlignment="1">
      <alignment horizontal="left" vertical="top" wrapText="1" indent="1"/>
    </xf>
    <xf numFmtId="49" fontId="18" fillId="0" borderId="38" xfId="4" applyNumberFormat="1" applyFont="1" applyFill="1" applyBorder="1" applyAlignment="1">
      <alignment horizontal="center" vertical="top"/>
    </xf>
    <xf numFmtId="164" fontId="19" fillId="0" borderId="0" xfId="4" applyNumberFormat="1" applyFont="1" applyFill="1" applyBorder="1" applyAlignment="1">
      <alignment horizontal="center" vertical="center"/>
    </xf>
    <xf numFmtId="4" fontId="18" fillId="0" borderId="38" xfId="4" applyNumberFormat="1" applyFont="1" applyFill="1" applyBorder="1" applyAlignment="1">
      <alignment horizontal="center" vertical="top"/>
    </xf>
    <xf numFmtId="44" fontId="18" fillId="0" borderId="38" xfId="1" applyFont="1" applyFill="1" applyBorder="1" applyAlignment="1">
      <alignment horizontal="center" vertical="top"/>
    </xf>
    <xf numFmtId="164" fontId="18" fillId="0" borderId="38" xfId="4" applyNumberFormat="1" applyFont="1" applyFill="1" applyBorder="1" applyAlignment="1">
      <alignment horizontal="center" vertical="top"/>
    </xf>
    <xf numFmtId="164" fontId="6" fillId="0" borderId="12" xfId="0" applyNumberFormat="1" applyFont="1" applyFill="1" applyBorder="1" applyAlignment="1">
      <alignment vertical="top"/>
    </xf>
    <xf numFmtId="164" fontId="6" fillId="0" borderId="41" xfId="0" applyNumberFormat="1" applyFont="1" applyFill="1" applyBorder="1" applyAlignment="1">
      <alignment vertical="top"/>
    </xf>
    <xf numFmtId="0" fontId="20" fillId="0" borderId="0" xfId="0" applyFont="1"/>
    <xf numFmtId="49" fontId="10" fillId="0" borderId="29" xfId="4" applyNumberFormat="1" applyFont="1" applyFill="1" applyBorder="1" applyAlignment="1">
      <alignment horizontal="left" vertical="top" wrapText="1" indent="1"/>
    </xf>
    <xf numFmtId="49" fontId="21" fillId="0" borderId="29" xfId="4" applyNumberFormat="1" applyFont="1" applyFill="1" applyBorder="1" applyAlignment="1">
      <alignment horizontal="left" vertical="top"/>
    </xf>
    <xf numFmtId="4" fontId="22" fillId="0" borderId="29" xfId="4" applyNumberFormat="1" applyFont="1" applyFill="1" applyBorder="1" applyAlignment="1">
      <alignment horizontal="center" vertical="top"/>
    </xf>
    <xf numFmtId="164" fontId="22" fillId="0" borderId="29" xfId="4" applyNumberFormat="1" applyFont="1" applyFill="1" applyBorder="1" applyAlignment="1">
      <alignment horizontal="center" vertical="top"/>
    </xf>
    <xf numFmtId="49" fontId="23" fillId="0" borderId="29" xfId="4" applyNumberFormat="1" applyFont="1" applyFill="1" applyBorder="1" applyAlignment="1">
      <alignment horizontal="left" vertical="top"/>
    </xf>
    <xf numFmtId="49" fontId="18" fillId="0" borderId="29" xfId="4" applyNumberFormat="1" applyFont="1" applyFill="1" applyBorder="1" applyAlignment="1">
      <alignment horizontal="left" vertical="top" indent="1"/>
    </xf>
    <xf numFmtId="4" fontId="24" fillId="0" borderId="29" xfId="4" applyNumberFormat="1" applyFont="1" applyFill="1" applyBorder="1" applyAlignment="1">
      <alignment horizontal="center" vertical="top"/>
    </xf>
    <xf numFmtId="164" fontId="18" fillId="0" borderId="29" xfId="4" applyNumberFormat="1" applyFont="1" applyFill="1" applyBorder="1" applyAlignment="1">
      <alignment horizontal="center" vertical="top"/>
    </xf>
    <xf numFmtId="0" fontId="6" fillId="2" borderId="27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left" indent="1"/>
    </xf>
    <xf numFmtId="0" fontId="6" fillId="2" borderId="27" xfId="0" applyFont="1" applyFill="1" applyBorder="1" applyAlignment="1">
      <alignment horizontal="center" vertical="center"/>
    </xf>
    <xf numFmtId="164" fontId="6" fillId="2" borderId="15" xfId="0" applyNumberFormat="1" applyFont="1" applyFill="1" applyBorder="1" applyAlignment="1">
      <alignment horizontal="center" vertical="center"/>
    </xf>
    <xf numFmtId="4" fontId="6" fillId="2" borderId="27" xfId="0" applyNumberFormat="1" applyFont="1" applyFill="1" applyBorder="1" applyAlignment="1">
      <alignment horizontal="center" vertical="center"/>
    </xf>
    <xf numFmtId="44" fontId="6" fillId="2" borderId="27" xfId="1" applyFont="1" applyFill="1" applyBorder="1" applyAlignment="1">
      <alignment horizontal="center" vertical="center"/>
    </xf>
    <xf numFmtId="164" fontId="6" fillId="2" borderId="27" xfId="0" applyNumberFormat="1" applyFont="1" applyFill="1" applyBorder="1" applyAlignment="1">
      <alignment horizontal="center" vertical="center"/>
    </xf>
    <xf numFmtId="49" fontId="9" fillId="0" borderId="29" xfId="4" applyNumberFormat="1" applyFont="1" applyFill="1" applyBorder="1" applyAlignment="1">
      <alignment horizontal="left" vertical="top"/>
    </xf>
    <xf numFmtId="4" fontId="22" fillId="0" borderId="38" xfId="4" applyNumberFormat="1" applyFont="1" applyFill="1" applyBorder="1" applyAlignment="1">
      <alignment horizontal="center" vertical="top"/>
    </xf>
    <xf numFmtId="49" fontId="23" fillId="0" borderId="29" xfId="4" applyNumberFormat="1" applyFont="1" applyFill="1" applyBorder="1" applyAlignment="1">
      <alignment horizontal="left" vertical="top" wrapText="1" indent="1"/>
    </xf>
    <xf numFmtId="164" fontId="1" fillId="0" borderId="30" xfId="0" applyNumberFormat="1" applyFont="1" applyFill="1" applyBorder="1" applyAlignment="1">
      <alignment vertical="top"/>
    </xf>
    <xf numFmtId="0" fontId="10" fillId="8" borderId="27" xfId="4" applyFont="1" applyFill="1" applyBorder="1" applyAlignment="1">
      <alignment horizontal="center" vertical="center"/>
    </xf>
    <xf numFmtId="164" fontId="9" fillId="2" borderId="0" xfId="4" applyNumberFormat="1" applyFont="1" applyFill="1" applyBorder="1" applyAlignment="1">
      <alignment horizontal="center" vertical="center"/>
    </xf>
    <xf numFmtId="166" fontId="9" fillId="9" borderId="18" xfId="4" applyNumberFormat="1" applyFont="1" applyFill="1" applyBorder="1" applyAlignment="1">
      <alignment vertical="center"/>
    </xf>
    <xf numFmtId="44" fontId="9" fillId="9" borderId="17" xfId="1" applyFont="1" applyFill="1" applyBorder="1" applyAlignment="1">
      <alignment horizontal="center" vertical="center"/>
    </xf>
    <xf numFmtId="166" fontId="9" fillId="9" borderId="17" xfId="4" applyNumberFormat="1" applyFont="1" applyFill="1" applyBorder="1" applyAlignment="1">
      <alignment vertical="center"/>
    </xf>
    <xf numFmtId="9" fontId="14" fillId="0" borderId="27" xfId="2" applyFont="1" applyFill="1" applyBorder="1" applyAlignment="1">
      <alignment horizontal="center" vertical="center"/>
    </xf>
    <xf numFmtId="166" fontId="10" fillId="9" borderId="33" xfId="4" applyNumberFormat="1" applyFont="1" applyFill="1" applyBorder="1" applyAlignment="1">
      <alignment horizontal="right" vertical="center"/>
    </xf>
    <xf numFmtId="166" fontId="6" fillId="8" borderId="33" xfId="4" applyNumberFormat="1" applyFont="1" applyFill="1" applyBorder="1" applyAlignment="1">
      <alignment horizontal="center" vertical="center"/>
    </xf>
    <xf numFmtId="164" fontId="9" fillId="0" borderId="33" xfId="4" applyNumberFormat="1" applyFont="1" applyBorder="1" applyAlignment="1">
      <alignment horizontal="center" vertical="center"/>
    </xf>
    <xf numFmtId="167" fontId="10" fillId="8" borderId="33" xfId="4" applyNumberFormat="1" applyFont="1" applyFill="1" applyBorder="1" applyAlignment="1">
      <alignment horizontal="center" vertical="center"/>
    </xf>
    <xf numFmtId="0" fontId="10" fillId="8" borderId="27" xfId="4" applyFont="1" applyFill="1" applyBorder="1" applyAlignment="1">
      <alignment horizontal="center" vertical="center"/>
    </xf>
    <xf numFmtId="167" fontId="9" fillId="9" borderId="18" xfId="4" applyNumberFormat="1" applyFont="1" applyFill="1" applyBorder="1" applyAlignment="1">
      <alignment horizontal="center" vertical="center"/>
    </xf>
    <xf numFmtId="167" fontId="9" fillId="9" borderId="17" xfId="4" applyNumberFormat="1" applyFont="1" applyFill="1" applyBorder="1" applyAlignment="1">
      <alignment horizontal="center" vertical="center"/>
    </xf>
    <xf numFmtId="167" fontId="9" fillId="9" borderId="33" xfId="4" applyNumberFormat="1" applyFont="1" applyFill="1" applyBorder="1" applyAlignment="1">
      <alignment horizontal="center" vertical="center"/>
    </xf>
    <xf numFmtId="0" fontId="12" fillId="7" borderId="26" xfId="0" applyFont="1" applyFill="1" applyBorder="1" applyAlignment="1">
      <alignment horizontal="left" vertical="center"/>
    </xf>
    <xf numFmtId="0" fontId="12" fillId="7" borderId="0" xfId="0" applyFont="1" applyFill="1" applyBorder="1" applyAlignment="1">
      <alignment horizontal="left" vertical="center"/>
    </xf>
    <xf numFmtId="0" fontId="9" fillId="0" borderId="27" xfId="4" applyFont="1" applyFill="1" applyBorder="1" applyAlignment="1">
      <alignment horizontal="right" vertical="center"/>
    </xf>
    <xf numFmtId="164" fontId="9" fillId="2" borderId="18" xfId="4" applyNumberFormat="1" applyFont="1" applyFill="1" applyBorder="1" applyAlignment="1">
      <alignment horizontal="center" vertical="center"/>
    </xf>
    <xf numFmtId="164" fontId="9" fillId="2" borderId="17" xfId="4" applyNumberFormat="1" applyFont="1" applyFill="1" applyBorder="1" applyAlignment="1">
      <alignment horizontal="center" vertical="center"/>
    </xf>
    <xf numFmtId="164" fontId="9" fillId="2" borderId="33" xfId="4" applyNumberFormat="1" applyFont="1" applyFill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164" fontId="5" fillId="3" borderId="31" xfId="0" applyNumberFormat="1" applyFont="1" applyFill="1" applyBorder="1" applyAlignment="1">
      <alignment horizontal="center" vertical="center"/>
    </xf>
    <xf numFmtId="164" fontId="7" fillId="4" borderId="11" xfId="0" applyNumberFormat="1" applyFont="1" applyFill="1" applyBorder="1" applyAlignment="1">
      <alignment horizontal="center" vertical="center"/>
    </xf>
    <xf numFmtId="164" fontId="7" fillId="4" borderId="12" xfId="0" applyNumberFormat="1" applyFont="1" applyFill="1" applyBorder="1" applyAlignment="1">
      <alignment horizontal="center" vertical="center"/>
    </xf>
    <xf numFmtId="164" fontId="7" fillId="4" borderId="32" xfId="0" applyNumberFormat="1" applyFont="1" applyFill="1" applyBorder="1" applyAlignment="1">
      <alignment horizontal="center" vertical="center"/>
    </xf>
    <xf numFmtId="0" fontId="8" fillId="2" borderId="13" xfId="4" applyFont="1" applyFill="1" applyBorder="1" applyAlignment="1">
      <alignment vertical="center"/>
    </xf>
    <xf numFmtId="0" fontId="8" fillId="2" borderId="14" xfId="4" applyFont="1" applyFill="1" applyBorder="1" applyAlignment="1">
      <alignment vertical="center"/>
    </xf>
    <xf numFmtId="166" fontId="10" fillId="5" borderId="18" xfId="4" applyNumberFormat="1" applyFont="1" applyFill="1" applyBorder="1" applyAlignment="1">
      <alignment horizontal="center" vertical="center"/>
    </xf>
    <xf numFmtId="166" fontId="10" fillId="5" borderId="33" xfId="4" applyNumberFormat="1" applyFont="1" applyFill="1" applyBorder="1" applyAlignment="1">
      <alignment horizontal="center" vertical="center"/>
    </xf>
    <xf numFmtId="166" fontId="10" fillId="5" borderId="24" xfId="4" applyNumberFormat="1" applyFont="1" applyFill="1" applyBorder="1" applyAlignment="1">
      <alignment horizontal="center" vertical="center"/>
    </xf>
  </cellXfs>
  <cellStyles count="6">
    <cellStyle name="FORTEN - Titre" xfId="3"/>
    <cellStyle name="Monétaire" xfId="1" builtinId="4"/>
    <cellStyle name="Normal" xfId="0" builtinId="0"/>
    <cellStyle name="Normal 2 2 2" xfId="4"/>
    <cellStyle name="Normal 4 2" xfId="5"/>
    <cellStyle name="Pourcentage" xfId="2" builtinId="5"/>
  </cellStyles>
  <dxfs count="28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008EAA"/>
      <color rgb="FFFE5000"/>
      <color rgb="FFFFFFFF"/>
      <color rgb="FF403A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176349</xdr:colOff>
      <xdr:row>0</xdr:row>
      <xdr:rowOff>165463</xdr:rowOff>
    </xdr:from>
    <xdr:to>
      <xdr:col>1</xdr:col>
      <xdr:colOff>616067</xdr:colOff>
      <xdr:row>0</xdr:row>
      <xdr:rowOff>964382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5895" y="165100"/>
          <a:ext cx="1308735" cy="7988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6"/>
  <sheetViews>
    <sheetView showGridLines="0" tabSelected="1" view="pageBreakPreview" topLeftCell="A25" zoomScaleNormal="85" workbookViewId="0">
      <selection activeCell="B88" sqref="B88"/>
    </sheetView>
  </sheetViews>
  <sheetFormatPr baseColWidth="10" defaultColWidth="11" defaultRowHeight="14.4"/>
  <cols>
    <col min="1" max="1" width="11.3984375" style="1" customWidth="1"/>
    <col min="2" max="2" width="58.8984375" style="2" customWidth="1"/>
    <col min="3" max="3" width="7.8984375" style="2" customWidth="1"/>
    <col min="4" max="4" width="1.3984375" style="2" customWidth="1"/>
    <col min="5" max="5" width="8.19921875" style="2" customWidth="1"/>
    <col min="6" max="6" width="10.296875" style="3" customWidth="1"/>
    <col min="7" max="7" width="8.19921875" style="2" customWidth="1"/>
    <col min="8" max="8" width="10.19921875" style="2" customWidth="1"/>
    <col min="9" max="9" width="11.69921875" style="2" customWidth="1"/>
    <col min="10" max="10" width="1.3984375" style="2" customWidth="1"/>
    <col min="11" max="11" width="26.8984375" style="2" customWidth="1"/>
    <col min="12" max="12" width="11" style="2"/>
    <col min="13" max="13" width="16.09765625" style="2" hidden="1" customWidth="1"/>
    <col min="14" max="14" width="11" style="2" hidden="1" customWidth="1"/>
    <col min="15" max="16384" width="11" style="2"/>
  </cols>
  <sheetData>
    <row r="1" spans="1:14" ht="87" customHeight="1"/>
    <row r="2" spans="1:14" ht="26.4" customHeight="1">
      <c r="A2" s="4" t="s">
        <v>0</v>
      </c>
      <c r="B2" s="5"/>
      <c r="C2" s="6" t="s">
        <v>1</v>
      </c>
      <c r="D2" s="7"/>
      <c r="E2" s="135" t="str">
        <f>"Cadre DPGF du lot n° "&amp;A5&amp;" - "&amp;B5</f>
        <v>Cadre DPGF du lot n° N° LOT 14 - LOT ELECTRICITE CFO-CFA</v>
      </c>
      <c r="F2" s="136"/>
      <c r="G2" s="136"/>
      <c r="H2" s="137"/>
      <c r="I2" s="137"/>
      <c r="J2" s="137"/>
      <c r="K2" s="138"/>
    </row>
    <row r="3" spans="1:14" ht="15.6" customHeight="1">
      <c r="A3" s="8" t="s">
        <v>2</v>
      </c>
      <c r="B3" s="9"/>
      <c r="C3" s="10" t="s">
        <v>3</v>
      </c>
      <c r="D3" s="11"/>
      <c r="E3" s="139" t="s">
        <v>4</v>
      </c>
      <c r="F3" s="140"/>
      <c r="G3" s="140"/>
      <c r="H3" s="140"/>
      <c r="I3" s="140"/>
      <c r="J3" s="140"/>
      <c r="K3" s="141"/>
    </row>
    <row r="4" spans="1:14" ht="23.4" customHeight="1">
      <c r="A4" s="142" t="s">
        <v>5</v>
      </c>
      <c r="B4" s="143"/>
      <c r="C4" s="12" t="s">
        <v>6</v>
      </c>
      <c r="D4" s="13"/>
      <c r="E4" s="14" t="s">
        <v>7</v>
      </c>
      <c r="F4" s="15"/>
      <c r="G4" s="16"/>
      <c r="H4" s="144">
        <f>+K294</f>
        <v>0</v>
      </c>
      <c r="I4" s="145"/>
      <c r="J4" s="58"/>
      <c r="K4" s="59"/>
    </row>
    <row r="5" spans="1:14">
      <c r="A5" s="17" t="s">
        <v>8</v>
      </c>
      <c r="B5" s="18" t="s">
        <v>9</v>
      </c>
      <c r="C5" s="19">
        <v>0</v>
      </c>
      <c r="D5" s="20"/>
      <c r="E5" s="21" t="s">
        <v>10</v>
      </c>
      <c r="F5" s="22"/>
      <c r="G5" s="23"/>
      <c r="H5" s="146"/>
      <c r="I5" s="146"/>
      <c r="J5" s="60"/>
      <c r="K5" s="61"/>
    </row>
    <row r="6" spans="1:14">
      <c r="A6" s="24"/>
      <c r="B6" s="25"/>
      <c r="C6" s="26"/>
      <c r="D6" s="26"/>
      <c r="E6" s="27"/>
      <c r="F6" s="28"/>
      <c r="G6" s="27"/>
      <c r="H6" s="29"/>
      <c r="I6" s="62"/>
      <c r="J6" s="26"/>
      <c r="K6" s="62"/>
    </row>
    <row r="7" spans="1:14">
      <c r="A7" s="30" t="s">
        <v>11</v>
      </c>
      <c r="B7" s="31" t="s">
        <v>12</v>
      </c>
      <c r="C7" s="31" t="s">
        <v>13</v>
      </c>
      <c r="D7" s="32"/>
      <c r="E7" s="31" t="s">
        <v>14</v>
      </c>
      <c r="F7" s="33" t="s">
        <v>15</v>
      </c>
      <c r="G7" s="34" t="s">
        <v>16</v>
      </c>
      <c r="H7" s="31" t="s">
        <v>17</v>
      </c>
      <c r="I7" s="31" t="s">
        <v>18</v>
      </c>
      <c r="J7" s="32"/>
      <c r="K7" s="63" t="s">
        <v>19</v>
      </c>
      <c r="M7" s="64" t="s">
        <v>15</v>
      </c>
      <c r="N7" s="65"/>
    </row>
    <row r="8" spans="1:14" ht="6" customHeight="1">
      <c r="A8" s="35"/>
      <c r="B8" s="36"/>
      <c r="C8" s="36"/>
      <c r="D8" s="37"/>
      <c r="E8" s="36"/>
      <c r="F8" s="38"/>
      <c r="G8" s="39"/>
      <c r="H8" s="36"/>
      <c r="I8" s="36"/>
      <c r="J8" s="37"/>
      <c r="K8" s="37"/>
      <c r="M8" s="64"/>
      <c r="N8" s="65"/>
    </row>
    <row r="9" spans="1:14" ht="21.6" customHeight="1">
      <c r="A9" s="129" t="s">
        <v>20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M9" s="64" t="s">
        <v>16</v>
      </c>
      <c r="N9" s="66"/>
    </row>
    <row r="10" spans="1:14">
      <c r="A10" s="40" t="s">
        <v>21</v>
      </c>
      <c r="B10" s="41" t="s">
        <v>22</v>
      </c>
      <c r="C10" s="40"/>
      <c r="D10" s="42"/>
      <c r="E10" s="40"/>
      <c r="F10" s="43"/>
      <c r="G10" s="40"/>
      <c r="H10" s="40"/>
      <c r="I10" s="40"/>
      <c r="J10" s="42"/>
      <c r="K10" s="67">
        <f>SUM(I11:I12)</f>
        <v>0</v>
      </c>
      <c r="M10" s="68"/>
    </row>
    <row r="11" spans="1:14">
      <c r="A11" s="44"/>
      <c r="B11" s="45" t="s">
        <v>23</v>
      </c>
      <c r="C11" s="46" t="s">
        <v>24</v>
      </c>
      <c r="D11" s="47"/>
      <c r="E11" s="48">
        <v>1</v>
      </c>
      <c r="F11" s="49"/>
      <c r="G11" s="48"/>
      <c r="H11" s="50">
        <f>F11*$N$7+G11*$N$9</f>
        <v>0</v>
      </c>
      <c r="I11" s="50">
        <f>H11*E11</f>
        <v>0</v>
      </c>
      <c r="J11" s="47"/>
      <c r="K11" s="69"/>
    </row>
    <row r="12" spans="1:14">
      <c r="A12" s="44"/>
      <c r="B12" s="45"/>
      <c r="C12" s="46"/>
      <c r="D12" s="47"/>
      <c r="E12" s="48"/>
      <c r="F12" s="49"/>
      <c r="G12" s="48"/>
      <c r="H12" s="50"/>
      <c r="I12" s="50"/>
      <c r="J12" s="47"/>
      <c r="K12" s="69"/>
    </row>
    <row r="13" spans="1:14">
      <c r="A13" s="40" t="s">
        <v>25</v>
      </c>
      <c r="B13" s="41" t="s">
        <v>26</v>
      </c>
      <c r="C13" s="40"/>
      <c r="D13" s="42"/>
      <c r="E13" s="40"/>
      <c r="F13" s="43"/>
      <c r="G13" s="40"/>
      <c r="H13" s="40"/>
      <c r="I13" s="40"/>
      <c r="J13" s="42"/>
      <c r="K13" s="67">
        <f>SUM(I14:I19)</f>
        <v>0</v>
      </c>
      <c r="M13" s="68"/>
    </row>
    <row r="14" spans="1:14">
      <c r="A14" s="44"/>
      <c r="B14" s="45" t="s">
        <v>27</v>
      </c>
      <c r="C14" s="46" t="s">
        <v>28</v>
      </c>
      <c r="D14" s="47"/>
      <c r="E14" s="48">
        <v>1</v>
      </c>
      <c r="F14" s="49"/>
      <c r="G14" s="48"/>
      <c r="H14" s="50">
        <f t="shared" ref="H14:H18" si="0">F14*$N$7+G14*$N$9</f>
        <v>0</v>
      </c>
      <c r="I14" s="50">
        <f>H14*E14</f>
        <v>0</v>
      </c>
      <c r="J14" s="47"/>
      <c r="K14" s="69"/>
    </row>
    <row r="15" spans="1:14">
      <c r="A15" s="44"/>
      <c r="B15" s="45" t="s">
        <v>29</v>
      </c>
      <c r="C15" s="46" t="s">
        <v>28</v>
      </c>
      <c r="D15" s="47"/>
      <c r="E15" s="48">
        <v>1</v>
      </c>
      <c r="F15" s="49"/>
      <c r="G15" s="48"/>
      <c r="H15" s="50">
        <f t="shared" si="0"/>
        <v>0</v>
      </c>
      <c r="I15" s="50">
        <f>H15*E15</f>
        <v>0</v>
      </c>
      <c r="J15" s="47"/>
      <c r="K15" s="69"/>
    </row>
    <row r="16" spans="1:14">
      <c r="A16" s="44"/>
      <c r="B16" s="45" t="s">
        <v>30</v>
      </c>
      <c r="C16" s="46" t="s">
        <v>31</v>
      </c>
      <c r="D16" s="47"/>
      <c r="E16" s="48">
        <f>185+220</f>
        <v>405</v>
      </c>
      <c r="F16" s="49"/>
      <c r="G16" s="48"/>
      <c r="H16" s="50">
        <f t="shared" si="0"/>
        <v>0</v>
      </c>
      <c r="I16" s="50">
        <f>H16*E16</f>
        <v>0</v>
      </c>
      <c r="J16" s="47"/>
      <c r="K16" s="69"/>
    </row>
    <row r="17" spans="1:13">
      <c r="A17" s="44"/>
      <c r="B17" s="45" t="s">
        <v>32</v>
      </c>
      <c r="C17" s="46" t="s">
        <v>24</v>
      </c>
      <c r="D17" s="47"/>
      <c r="E17" s="48">
        <v>1</v>
      </c>
      <c r="F17" s="49"/>
      <c r="G17" s="48"/>
      <c r="H17" s="50">
        <f t="shared" si="0"/>
        <v>0</v>
      </c>
      <c r="I17" s="50">
        <f>H17*E17</f>
        <v>0</v>
      </c>
      <c r="J17" s="47"/>
      <c r="K17" s="69"/>
    </row>
    <row r="18" spans="1:13">
      <c r="A18" s="44"/>
      <c r="B18" s="45" t="s">
        <v>33</v>
      </c>
      <c r="C18" s="46" t="s">
        <v>24</v>
      </c>
      <c r="D18" s="47"/>
      <c r="E18" s="48">
        <v>1</v>
      </c>
      <c r="F18" s="49"/>
      <c r="G18" s="48"/>
      <c r="H18" s="50">
        <f t="shared" si="0"/>
        <v>0</v>
      </c>
      <c r="I18" s="50">
        <f>H18*E18</f>
        <v>0</v>
      </c>
      <c r="J18" s="47"/>
      <c r="K18" s="69"/>
    </row>
    <row r="19" spans="1:13">
      <c r="A19" s="44"/>
      <c r="B19" s="45"/>
      <c r="C19" s="46"/>
      <c r="D19" s="47"/>
      <c r="E19" s="48"/>
      <c r="F19" s="49"/>
      <c r="G19" s="48"/>
      <c r="H19" s="50"/>
      <c r="I19" s="50"/>
      <c r="J19" s="47"/>
      <c r="K19" s="69"/>
    </row>
    <row r="20" spans="1:13">
      <c r="A20" s="40" t="s">
        <v>34</v>
      </c>
      <c r="B20" s="41" t="s">
        <v>35</v>
      </c>
      <c r="C20" s="40"/>
      <c r="D20" s="42"/>
      <c r="E20" s="40"/>
      <c r="F20" s="43"/>
      <c r="G20" s="40"/>
      <c r="H20" s="40"/>
      <c r="I20" s="40"/>
      <c r="J20" s="42"/>
      <c r="K20" s="67">
        <f>SUM(I21:I25)</f>
        <v>0</v>
      </c>
      <c r="M20" s="68"/>
    </row>
    <row r="21" spans="1:13">
      <c r="A21" s="44"/>
      <c r="B21" s="45" t="s">
        <v>36</v>
      </c>
      <c r="C21" s="46" t="s">
        <v>31</v>
      </c>
      <c r="D21" s="47"/>
      <c r="E21" s="48">
        <v>200</v>
      </c>
      <c r="F21" s="49"/>
      <c r="G21" s="48"/>
      <c r="H21" s="50">
        <f t="shared" ref="H21:H24" si="1">F21*$N$7+G21*$N$9</f>
        <v>0</v>
      </c>
      <c r="I21" s="50">
        <f>H21*E21</f>
        <v>0</v>
      </c>
      <c r="J21" s="47"/>
      <c r="K21" s="69"/>
    </row>
    <row r="22" spans="1:13">
      <c r="A22" s="44"/>
      <c r="B22" s="45" t="s">
        <v>37</v>
      </c>
      <c r="C22" s="46" t="s">
        <v>28</v>
      </c>
      <c r="D22" s="47"/>
      <c r="E22" s="48">
        <v>2</v>
      </c>
      <c r="F22" s="49"/>
      <c r="G22" s="48"/>
      <c r="H22" s="50">
        <f t="shared" si="1"/>
        <v>0</v>
      </c>
      <c r="I22" s="50">
        <f>H22*E22</f>
        <v>0</v>
      </c>
      <c r="J22" s="47"/>
      <c r="K22" s="69"/>
    </row>
    <row r="23" spans="1:13">
      <c r="A23" s="44"/>
      <c r="B23" s="45" t="s">
        <v>38</v>
      </c>
      <c r="C23" s="46" t="s">
        <v>24</v>
      </c>
      <c r="D23" s="47"/>
      <c r="E23" s="48">
        <v>1</v>
      </c>
      <c r="F23" s="49"/>
      <c r="G23" s="48"/>
      <c r="H23" s="50">
        <f t="shared" si="1"/>
        <v>0</v>
      </c>
      <c r="I23" s="50">
        <f>H23*E23</f>
        <v>0</v>
      </c>
      <c r="J23" s="47"/>
      <c r="K23" s="69"/>
    </row>
    <row r="24" spans="1:13">
      <c r="A24" s="44"/>
      <c r="B24" s="45" t="s">
        <v>39</v>
      </c>
      <c r="C24" s="46" t="s">
        <v>24</v>
      </c>
      <c r="D24" s="47"/>
      <c r="E24" s="48">
        <v>1</v>
      </c>
      <c r="F24" s="49"/>
      <c r="G24" s="48"/>
      <c r="H24" s="50">
        <f t="shared" si="1"/>
        <v>0</v>
      </c>
      <c r="I24" s="50">
        <f>H24*E24</f>
        <v>0</v>
      </c>
      <c r="J24" s="47"/>
      <c r="K24" s="69"/>
    </row>
    <row r="25" spans="1:13">
      <c r="A25" s="44"/>
      <c r="B25" s="45"/>
      <c r="C25" s="46"/>
      <c r="D25" s="47"/>
      <c r="E25" s="48"/>
      <c r="F25" s="49"/>
      <c r="G25" s="48"/>
      <c r="H25" s="50"/>
      <c r="I25" s="50"/>
      <c r="J25" s="47"/>
      <c r="K25" s="69"/>
    </row>
    <row r="26" spans="1:13">
      <c r="A26" s="40" t="s">
        <v>40</v>
      </c>
      <c r="B26" s="41" t="s">
        <v>41</v>
      </c>
      <c r="C26" s="40"/>
      <c r="D26" s="42"/>
      <c r="E26" s="40"/>
      <c r="F26" s="43"/>
      <c r="G26" s="40"/>
      <c r="H26" s="40"/>
      <c r="I26" s="40"/>
      <c r="J26" s="42"/>
      <c r="K26" s="67">
        <f>SUM(I27:I28)</f>
        <v>0</v>
      </c>
      <c r="M26" s="68"/>
    </row>
    <row r="27" spans="1:13">
      <c r="A27" s="44"/>
      <c r="B27" s="45" t="s">
        <v>42</v>
      </c>
      <c r="C27" s="46" t="s">
        <v>43</v>
      </c>
      <c r="D27" s="47"/>
      <c r="E27" s="48"/>
      <c r="F27" s="49"/>
      <c r="G27" s="48"/>
      <c r="H27" s="50">
        <f t="shared" ref="H27" si="2">F27*$N$7+G27*$N$9</f>
        <v>0</v>
      </c>
      <c r="I27" s="50">
        <f>H27*E27</f>
        <v>0</v>
      </c>
      <c r="J27" s="47"/>
      <c r="K27" s="69"/>
    </row>
    <row r="28" spans="1:13">
      <c r="A28" s="44"/>
      <c r="B28" s="45"/>
      <c r="C28" s="46"/>
      <c r="D28" s="47"/>
      <c r="E28" s="48"/>
      <c r="F28" s="49"/>
      <c r="G28" s="48"/>
      <c r="H28" s="50"/>
      <c r="I28" s="50"/>
      <c r="J28" s="47"/>
      <c r="K28" s="69"/>
    </row>
    <row r="29" spans="1:13">
      <c r="A29" s="40" t="s">
        <v>44</v>
      </c>
      <c r="B29" s="41" t="s">
        <v>45</v>
      </c>
      <c r="C29" s="40"/>
      <c r="D29" s="42"/>
      <c r="E29" s="40"/>
      <c r="F29" s="43"/>
      <c r="G29" s="40"/>
      <c r="H29" s="40"/>
      <c r="I29" s="40"/>
      <c r="J29" s="42"/>
      <c r="K29" s="67">
        <f>SUM(I30:I31)</f>
        <v>0</v>
      </c>
      <c r="M29" s="68"/>
    </row>
    <row r="30" spans="1:13">
      <c r="A30" s="44"/>
      <c r="B30" s="45" t="s">
        <v>46</v>
      </c>
      <c r="C30" s="46" t="s">
        <v>43</v>
      </c>
      <c r="D30" s="47"/>
      <c r="E30" s="48"/>
      <c r="F30" s="49"/>
      <c r="G30" s="48"/>
      <c r="H30" s="50">
        <f t="shared" ref="H30" si="3">F30*$N$7+G30*$N$9</f>
        <v>0</v>
      </c>
      <c r="I30" s="50">
        <f>H30*E30</f>
        <v>0</v>
      </c>
      <c r="J30" s="47"/>
      <c r="K30" s="69"/>
    </row>
    <row r="31" spans="1:13">
      <c r="A31" s="44"/>
      <c r="B31" s="45"/>
      <c r="C31" s="46"/>
      <c r="D31" s="47"/>
      <c r="E31" s="48"/>
      <c r="F31" s="49"/>
      <c r="G31" s="48"/>
      <c r="H31" s="50"/>
      <c r="I31" s="50"/>
      <c r="J31" s="47"/>
      <c r="K31" s="69"/>
    </row>
    <row r="32" spans="1:13">
      <c r="A32" s="40" t="s">
        <v>47</v>
      </c>
      <c r="B32" s="41" t="s">
        <v>48</v>
      </c>
      <c r="C32" s="40"/>
      <c r="D32" s="42"/>
      <c r="E32" s="40"/>
      <c r="F32" s="43"/>
      <c r="G32" s="40"/>
      <c r="H32" s="40"/>
      <c r="I32" s="40"/>
      <c r="J32" s="42"/>
      <c r="K32" s="67">
        <f>SUM(I33:I37)</f>
        <v>0</v>
      </c>
      <c r="M32" s="68"/>
    </row>
    <row r="33" spans="1:13">
      <c r="A33" s="44"/>
      <c r="B33" s="45" t="s">
        <v>49</v>
      </c>
      <c r="C33" s="46" t="s">
        <v>50</v>
      </c>
      <c r="D33" s="47"/>
      <c r="E33" s="48">
        <v>1</v>
      </c>
      <c r="F33" s="49"/>
      <c r="G33" s="48"/>
      <c r="H33" s="50">
        <f t="shared" ref="H33:H42" si="4">F33*$N$7+G33*$N$9</f>
        <v>0</v>
      </c>
      <c r="I33" s="50">
        <f>H33*E33</f>
        <v>0</v>
      </c>
      <c r="J33" s="47"/>
      <c r="K33" s="69"/>
    </row>
    <row r="34" spans="1:13">
      <c r="A34" s="44"/>
      <c r="B34" s="45" t="s">
        <v>51</v>
      </c>
      <c r="C34" s="46" t="s">
        <v>50</v>
      </c>
      <c r="D34" s="47"/>
      <c r="E34" s="48">
        <v>1</v>
      </c>
      <c r="F34" s="49"/>
      <c r="G34" s="48"/>
      <c r="H34" s="50">
        <f t="shared" si="4"/>
        <v>0</v>
      </c>
      <c r="I34" s="50">
        <f>H34*E34</f>
        <v>0</v>
      </c>
      <c r="J34" s="47"/>
      <c r="K34" s="69"/>
    </row>
    <row r="35" spans="1:13">
      <c r="A35" s="44"/>
      <c r="B35" s="45" t="s">
        <v>52</v>
      </c>
      <c r="C35" s="46" t="s">
        <v>50</v>
      </c>
      <c r="D35" s="47"/>
      <c r="E35" s="48">
        <v>1</v>
      </c>
      <c r="F35" s="49"/>
      <c r="G35" s="48"/>
      <c r="H35" s="50">
        <f t="shared" si="4"/>
        <v>0</v>
      </c>
      <c r="I35" s="50">
        <f t="shared" ref="I35:I36" si="5">H35*E35</f>
        <v>0</v>
      </c>
      <c r="J35" s="47"/>
      <c r="K35" s="69"/>
    </row>
    <row r="36" spans="1:13">
      <c r="A36" s="44"/>
      <c r="B36" s="45" t="s">
        <v>53</v>
      </c>
      <c r="C36" s="46" t="s">
        <v>50</v>
      </c>
      <c r="D36" s="47"/>
      <c r="E36" s="48">
        <v>1</v>
      </c>
      <c r="F36" s="49"/>
      <c r="G36" s="48"/>
      <c r="H36" s="50">
        <f t="shared" si="4"/>
        <v>0</v>
      </c>
      <c r="I36" s="50">
        <f t="shared" si="5"/>
        <v>0</v>
      </c>
      <c r="J36" s="47"/>
      <c r="K36" s="69"/>
    </row>
    <row r="37" spans="1:13">
      <c r="A37" s="44"/>
      <c r="B37" s="45"/>
      <c r="C37" s="46"/>
      <c r="D37" s="47"/>
      <c r="E37" s="48"/>
      <c r="F37" s="49"/>
      <c r="G37" s="48"/>
      <c r="H37" s="50"/>
      <c r="I37" s="50"/>
      <c r="J37" s="47"/>
      <c r="K37" s="69"/>
    </row>
    <row r="38" spans="1:13">
      <c r="A38" s="40" t="s">
        <v>54</v>
      </c>
      <c r="B38" s="41" t="s">
        <v>55</v>
      </c>
      <c r="C38" s="40"/>
      <c r="D38" s="42"/>
      <c r="E38" s="40"/>
      <c r="F38" s="43"/>
      <c r="G38" s="40"/>
      <c r="H38" s="40"/>
      <c r="I38" s="40"/>
      <c r="J38" s="42"/>
      <c r="K38" s="67">
        <f>SUM(I39:I43)</f>
        <v>0</v>
      </c>
      <c r="M38" s="68"/>
    </row>
    <row r="39" spans="1:13">
      <c r="A39" s="44"/>
      <c r="B39" s="45" t="s">
        <v>56</v>
      </c>
      <c r="C39" s="46" t="s">
        <v>50</v>
      </c>
      <c r="D39" s="47"/>
      <c r="E39" s="48">
        <v>1</v>
      </c>
      <c r="F39" s="49"/>
      <c r="G39" s="48"/>
      <c r="H39" s="50">
        <f t="shared" si="4"/>
        <v>0</v>
      </c>
      <c r="I39" s="50">
        <f t="shared" ref="I39:I40" si="6">H39*E39</f>
        <v>0</v>
      </c>
      <c r="J39" s="47"/>
      <c r="K39" s="69"/>
    </row>
    <row r="40" spans="1:13">
      <c r="A40" s="44"/>
      <c r="B40" s="45" t="s">
        <v>57</v>
      </c>
      <c r="C40" s="46" t="s">
        <v>50</v>
      </c>
      <c r="D40" s="47"/>
      <c r="E40" s="48">
        <v>1</v>
      </c>
      <c r="F40" s="49"/>
      <c r="G40" s="48"/>
      <c r="H40" s="50">
        <f t="shared" si="4"/>
        <v>0</v>
      </c>
      <c r="I40" s="50">
        <f t="shared" si="6"/>
        <v>0</v>
      </c>
      <c r="J40" s="47"/>
      <c r="K40" s="69"/>
    </row>
    <row r="41" spans="1:13">
      <c r="A41" s="44"/>
      <c r="B41" s="45" t="s">
        <v>52</v>
      </c>
      <c r="C41" s="46" t="s">
        <v>50</v>
      </c>
      <c r="D41" s="47"/>
      <c r="E41" s="48">
        <v>1</v>
      </c>
      <c r="F41" s="49"/>
      <c r="G41" s="48"/>
      <c r="H41" s="50">
        <f t="shared" si="4"/>
        <v>0</v>
      </c>
      <c r="I41" s="50">
        <f t="shared" ref="I41:I42" si="7">H41*E41</f>
        <v>0</v>
      </c>
      <c r="J41" s="47"/>
      <c r="K41" s="69"/>
    </row>
    <row r="42" spans="1:13">
      <c r="A42" s="44"/>
      <c r="B42" s="45" t="s">
        <v>53</v>
      </c>
      <c r="C42" s="46" t="s">
        <v>50</v>
      </c>
      <c r="D42" s="47"/>
      <c r="E42" s="48">
        <v>1</v>
      </c>
      <c r="F42" s="49"/>
      <c r="G42" s="48"/>
      <c r="H42" s="50">
        <f t="shared" si="4"/>
        <v>0</v>
      </c>
      <c r="I42" s="50">
        <f t="shared" si="7"/>
        <v>0</v>
      </c>
      <c r="J42" s="47"/>
      <c r="K42" s="69"/>
    </row>
    <row r="43" spans="1:13">
      <c r="A43" s="44"/>
      <c r="B43" s="45"/>
      <c r="C43" s="46"/>
      <c r="D43" s="47"/>
      <c r="E43" s="48"/>
      <c r="F43" s="49"/>
      <c r="G43" s="48"/>
      <c r="H43" s="50"/>
      <c r="I43" s="50"/>
      <c r="J43" s="47"/>
      <c r="K43" s="69"/>
    </row>
    <row r="44" spans="1:13">
      <c r="A44" s="40" t="s">
        <v>58</v>
      </c>
      <c r="B44" s="41" t="s">
        <v>59</v>
      </c>
      <c r="C44" s="40"/>
      <c r="D44" s="42"/>
      <c r="E44" s="40"/>
      <c r="F44" s="43"/>
      <c r="G44" s="40"/>
      <c r="H44" s="40"/>
      <c r="I44" s="40"/>
      <c r="J44" s="42"/>
      <c r="K44" s="67">
        <f>SUM(I45:I49)</f>
        <v>0</v>
      </c>
      <c r="M44" s="68"/>
    </row>
    <row r="45" spans="1:13">
      <c r="A45" s="44"/>
      <c r="B45" s="45" t="s">
        <v>60</v>
      </c>
      <c r="C45" s="46" t="s">
        <v>50</v>
      </c>
      <c r="D45" s="47"/>
      <c r="E45" s="48">
        <v>1</v>
      </c>
      <c r="F45" s="49"/>
      <c r="G45" s="48"/>
      <c r="H45" s="50">
        <f t="shared" ref="H45:H48" si="8">F45*$N$7+G45*$N$9</f>
        <v>0</v>
      </c>
      <c r="I45" s="50">
        <f t="shared" ref="I45:I48" si="9">H45*E45</f>
        <v>0</v>
      </c>
      <c r="J45" s="47"/>
      <c r="K45" s="69"/>
    </row>
    <row r="46" spans="1:13">
      <c r="A46" s="44"/>
      <c r="B46" s="45" t="s">
        <v>57</v>
      </c>
      <c r="C46" s="46" t="s">
        <v>50</v>
      </c>
      <c r="D46" s="47"/>
      <c r="E46" s="48">
        <v>1</v>
      </c>
      <c r="F46" s="49"/>
      <c r="G46" s="48"/>
      <c r="H46" s="50">
        <f t="shared" si="8"/>
        <v>0</v>
      </c>
      <c r="I46" s="50">
        <f t="shared" si="9"/>
        <v>0</v>
      </c>
      <c r="J46" s="47"/>
      <c r="K46" s="69"/>
    </row>
    <row r="47" spans="1:13">
      <c r="A47" s="44"/>
      <c r="B47" s="45" t="s">
        <v>52</v>
      </c>
      <c r="C47" s="46" t="s">
        <v>50</v>
      </c>
      <c r="D47" s="47"/>
      <c r="E47" s="48">
        <v>1</v>
      </c>
      <c r="F47" s="49"/>
      <c r="G47" s="48"/>
      <c r="H47" s="50">
        <f t="shared" si="8"/>
        <v>0</v>
      </c>
      <c r="I47" s="50">
        <f t="shared" si="9"/>
        <v>0</v>
      </c>
      <c r="J47" s="47"/>
      <c r="K47" s="69"/>
    </row>
    <row r="48" spans="1:13">
      <c r="A48" s="44"/>
      <c r="B48" s="45" t="s">
        <v>53</v>
      </c>
      <c r="C48" s="46" t="s">
        <v>50</v>
      </c>
      <c r="D48" s="47"/>
      <c r="E48" s="48">
        <v>1</v>
      </c>
      <c r="F48" s="49"/>
      <c r="G48" s="48"/>
      <c r="H48" s="50">
        <f t="shared" si="8"/>
        <v>0</v>
      </c>
      <c r="I48" s="50">
        <f t="shared" si="9"/>
        <v>0</v>
      </c>
      <c r="J48" s="47"/>
      <c r="K48" s="69"/>
    </row>
    <row r="49" spans="1:13">
      <c r="A49" s="51"/>
      <c r="B49" s="52"/>
      <c r="C49" s="53"/>
      <c r="D49" s="54"/>
      <c r="E49" s="55"/>
      <c r="F49" s="56"/>
      <c r="G49" s="55"/>
      <c r="H49" s="57"/>
      <c r="I49" s="57"/>
      <c r="J49" s="54"/>
      <c r="K49" s="70"/>
    </row>
    <row r="50" spans="1:13">
      <c r="A50" s="40" t="s">
        <v>61</v>
      </c>
      <c r="B50" s="41" t="s">
        <v>62</v>
      </c>
      <c r="C50" s="40"/>
      <c r="D50" s="42"/>
      <c r="E50" s="40"/>
      <c r="F50" s="43"/>
      <c r="G50" s="40"/>
      <c r="H50" s="40"/>
      <c r="I50" s="40"/>
      <c r="J50" s="42"/>
      <c r="K50" s="67">
        <f>SUM(I51:I54)</f>
        <v>0</v>
      </c>
      <c r="M50" s="68"/>
    </row>
    <row r="51" spans="1:13">
      <c r="A51" s="44"/>
      <c r="B51" s="45" t="s">
        <v>63</v>
      </c>
      <c r="C51" s="46" t="s">
        <v>50</v>
      </c>
      <c r="D51" s="47"/>
      <c r="E51" s="48">
        <v>2</v>
      </c>
      <c r="F51" s="49"/>
      <c r="G51" s="48"/>
      <c r="H51" s="50">
        <f t="shared" ref="H51:H53" si="10">F51*$N$7+G51*$N$9</f>
        <v>0</v>
      </c>
      <c r="I51" s="50">
        <f t="shared" ref="I51:I53" si="11">H51*E51</f>
        <v>0</v>
      </c>
      <c r="J51" s="47"/>
      <c r="K51" s="69"/>
    </row>
    <row r="52" spans="1:13">
      <c r="A52" s="44"/>
      <c r="B52" s="45" t="s">
        <v>64</v>
      </c>
      <c r="C52" s="46" t="s">
        <v>50</v>
      </c>
      <c r="D52" s="47"/>
      <c r="E52" s="48">
        <v>4</v>
      </c>
      <c r="F52" s="49"/>
      <c r="G52" s="48"/>
      <c r="H52" s="50">
        <f t="shared" si="10"/>
        <v>0</v>
      </c>
      <c r="I52" s="50">
        <f t="shared" si="11"/>
        <v>0</v>
      </c>
      <c r="J52" s="47"/>
      <c r="K52" s="69"/>
    </row>
    <row r="53" spans="1:13">
      <c r="A53" s="44"/>
      <c r="B53" s="45" t="s">
        <v>52</v>
      </c>
      <c r="C53" s="46" t="s">
        <v>50</v>
      </c>
      <c r="D53" s="47"/>
      <c r="E53" s="48">
        <v>6</v>
      </c>
      <c r="F53" s="49"/>
      <c r="G53" s="48"/>
      <c r="H53" s="50">
        <f t="shared" si="10"/>
        <v>0</v>
      </c>
      <c r="I53" s="50">
        <f t="shared" si="11"/>
        <v>0</v>
      </c>
      <c r="J53" s="47"/>
      <c r="K53" s="69"/>
    </row>
    <row r="54" spans="1:13">
      <c r="A54" s="44"/>
      <c r="B54" s="45"/>
      <c r="C54" s="46"/>
      <c r="D54" s="47"/>
      <c r="E54" s="48"/>
      <c r="F54" s="49"/>
      <c r="G54" s="48"/>
      <c r="H54" s="50"/>
      <c r="I54" s="50"/>
      <c r="J54" s="47"/>
      <c r="K54" s="69"/>
    </row>
    <row r="55" spans="1:13">
      <c r="A55" s="40" t="s">
        <v>65</v>
      </c>
      <c r="B55" s="41" t="s">
        <v>52</v>
      </c>
      <c r="C55" s="40"/>
      <c r="D55" s="42"/>
      <c r="E55" s="40"/>
      <c r="F55" s="43"/>
      <c r="G55" s="40"/>
      <c r="H55" s="40"/>
      <c r="I55" s="40"/>
      <c r="J55" s="42"/>
      <c r="K55" s="67">
        <f>SUM(I56:I57)</f>
        <v>0</v>
      </c>
      <c r="M55" s="68"/>
    </row>
    <row r="56" spans="1:13">
      <c r="A56" s="44"/>
      <c r="B56" s="45" t="s">
        <v>46</v>
      </c>
      <c r="C56" s="46" t="s">
        <v>43</v>
      </c>
      <c r="D56" s="47"/>
      <c r="E56" s="48"/>
      <c r="F56" s="49"/>
      <c r="G56" s="48"/>
      <c r="H56" s="50">
        <f t="shared" ref="H56" si="12">F56*$N$7+G56*$N$9</f>
        <v>0</v>
      </c>
      <c r="I56" s="50">
        <f>H56*E56</f>
        <v>0</v>
      </c>
      <c r="J56" s="47"/>
      <c r="K56" s="69"/>
    </row>
    <row r="57" spans="1:13">
      <c r="A57" s="44"/>
      <c r="B57" s="45"/>
      <c r="C57" s="46"/>
      <c r="D57" s="47"/>
      <c r="E57" s="48"/>
      <c r="F57" s="49"/>
      <c r="G57" s="48"/>
      <c r="H57" s="50"/>
      <c r="I57" s="50"/>
      <c r="J57" s="47"/>
      <c r="K57" s="69"/>
    </row>
    <row r="58" spans="1:13">
      <c r="A58" s="40" t="s">
        <v>66</v>
      </c>
      <c r="B58" s="41" t="s">
        <v>67</v>
      </c>
      <c r="C58" s="40"/>
      <c r="D58" s="42"/>
      <c r="E58" s="40"/>
      <c r="F58" s="43"/>
      <c r="G58" s="40"/>
      <c r="H58" s="40"/>
      <c r="I58" s="40"/>
      <c r="J58" s="42"/>
      <c r="K58" s="67">
        <f>SUM(I59:I79)</f>
        <v>0</v>
      </c>
      <c r="M58" s="68"/>
    </row>
    <row r="59" spans="1:13">
      <c r="A59" s="44"/>
      <c r="B59" s="45" t="s">
        <v>68</v>
      </c>
      <c r="C59" s="46" t="s">
        <v>31</v>
      </c>
      <c r="D59" s="47"/>
      <c r="E59" s="48">
        <v>7</v>
      </c>
      <c r="F59" s="49"/>
      <c r="G59" s="48"/>
      <c r="H59" s="50">
        <f t="shared" ref="H59:H79" si="13">F59*$N$7+G59*$N$9</f>
        <v>0</v>
      </c>
      <c r="I59" s="50">
        <f t="shared" ref="I59:I79" si="14">H59*E59</f>
        <v>0</v>
      </c>
      <c r="J59" s="47"/>
      <c r="K59" s="69"/>
    </row>
    <row r="60" spans="1:13">
      <c r="A60" s="44"/>
      <c r="B60" s="45" t="s">
        <v>69</v>
      </c>
      <c r="C60" s="46" t="s">
        <v>31</v>
      </c>
      <c r="D60" s="47"/>
      <c r="E60" s="48">
        <f>129</f>
        <v>129</v>
      </c>
      <c r="F60" s="49"/>
      <c r="G60" s="48"/>
      <c r="H60" s="50">
        <f t="shared" si="13"/>
        <v>0</v>
      </c>
      <c r="I60" s="50">
        <f t="shared" si="14"/>
        <v>0</v>
      </c>
      <c r="J60" s="47"/>
      <c r="K60" s="69"/>
    </row>
    <row r="61" spans="1:13">
      <c r="A61" s="44"/>
      <c r="B61" s="45" t="s">
        <v>70</v>
      </c>
      <c r="C61" s="46" t="s">
        <v>31</v>
      </c>
      <c r="D61" s="47"/>
      <c r="E61" s="48">
        <v>7</v>
      </c>
      <c r="F61" s="49"/>
      <c r="G61" s="48"/>
      <c r="H61" s="50">
        <f t="shared" si="13"/>
        <v>0</v>
      </c>
      <c r="I61" s="50">
        <f t="shared" si="14"/>
        <v>0</v>
      </c>
      <c r="J61" s="47"/>
      <c r="K61" s="69"/>
    </row>
    <row r="62" spans="1:13">
      <c r="A62" s="44"/>
      <c r="B62" s="45" t="s">
        <v>71</v>
      </c>
      <c r="C62" s="46" t="s">
        <v>31</v>
      </c>
      <c r="D62" s="47"/>
      <c r="E62" s="48">
        <v>123</v>
      </c>
      <c r="F62" s="49"/>
      <c r="G62" s="48"/>
      <c r="H62" s="50">
        <f t="shared" si="13"/>
        <v>0</v>
      </c>
      <c r="I62" s="50">
        <f t="shared" si="14"/>
        <v>0</v>
      </c>
      <c r="J62" s="47"/>
      <c r="K62" s="69"/>
      <c r="L62" s="71"/>
    </row>
    <row r="63" spans="1:13">
      <c r="A63" s="44"/>
      <c r="B63" s="45" t="s">
        <v>72</v>
      </c>
      <c r="C63" s="46" t="s">
        <v>31</v>
      </c>
      <c r="D63" s="47"/>
      <c r="E63" s="48">
        <v>2</v>
      </c>
      <c r="F63" s="49"/>
      <c r="G63" s="48"/>
      <c r="H63" s="50">
        <f t="shared" si="13"/>
        <v>0</v>
      </c>
      <c r="I63" s="50">
        <f t="shared" si="14"/>
        <v>0</v>
      </c>
      <c r="J63" s="47"/>
      <c r="K63" s="69"/>
    </row>
    <row r="64" spans="1:13">
      <c r="A64" s="44"/>
      <c r="B64" s="45" t="s">
        <v>73</v>
      </c>
      <c r="C64" s="46" t="s">
        <v>31</v>
      </c>
      <c r="D64" s="47"/>
      <c r="E64" s="48">
        <v>5</v>
      </c>
      <c r="F64" s="49"/>
      <c r="G64" s="48"/>
      <c r="H64" s="50">
        <f t="shared" si="13"/>
        <v>0</v>
      </c>
      <c r="I64" s="50">
        <f t="shared" si="14"/>
        <v>0</v>
      </c>
      <c r="J64" s="47"/>
      <c r="K64" s="69"/>
    </row>
    <row r="65" spans="1:13">
      <c r="A65" s="44"/>
      <c r="B65" s="45" t="s">
        <v>74</v>
      </c>
      <c r="C65" s="46" t="s">
        <v>28</v>
      </c>
      <c r="D65" s="47"/>
      <c r="E65" s="48">
        <v>92</v>
      </c>
      <c r="F65" s="49"/>
      <c r="G65" s="48"/>
      <c r="H65" s="50">
        <f t="shared" si="13"/>
        <v>0</v>
      </c>
      <c r="I65" s="50">
        <f t="shared" si="14"/>
        <v>0</v>
      </c>
      <c r="J65" s="47"/>
      <c r="K65" s="69"/>
    </row>
    <row r="66" spans="1:13">
      <c r="A66" s="44"/>
      <c r="B66" s="45" t="s">
        <v>75</v>
      </c>
      <c r="C66" s="46" t="s">
        <v>24</v>
      </c>
      <c r="D66" s="47"/>
      <c r="E66" s="48">
        <v>1</v>
      </c>
      <c r="F66" s="49"/>
      <c r="G66" s="48"/>
      <c r="H66" s="50">
        <f t="shared" si="13"/>
        <v>0</v>
      </c>
      <c r="I66" s="50">
        <f t="shared" si="14"/>
        <v>0</v>
      </c>
      <c r="J66" s="47"/>
      <c r="K66" s="69"/>
    </row>
    <row r="67" spans="1:13">
      <c r="A67" s="44"/>
      <c r="B67" s="45" t="s">
        <v>76</v>
      </c>
      <c r="C67" s="46" t="s">
        <v>31</v>
      </c>
      <c r="D67" s="47"/>
      <c r="E67" s="48">
        <v>76</v>
      </c>
      <c r="F67" s="49"/>
      <c r="G67" s="48"/>
      <c r="H67" s="50">
        <f t="shared" si="13"/>
        <v>0</v>
      </c>
      <c r="I67" s="50">
        <f t="shared" si="14"/>
        <v>0</v>
      </c>
      <c r="J67" s="47"/>
      <c r="K67" s="69"/>
    </row>
    <row r="68" spans="1:13">
      <c r="A68" s="44"/>
      <c r="B68" s="45" t="s">
        <v>77</v>
      </c>
      <c r="C68" s="46" t="s">
        <v>31</v>
      </c>
      <c r="D68" s="47"/>
      <c r="E68" s="48">
        <v>126</v>
      </c>
      <c r="F68" s="49"/>
      <c r="G68" s="48"/>
      <c r="H68" s="50">
        <f t="shared" si="13"/>
        <v>0</v>
      </c>
      <c r="I68" s="50">
        <f t="shared" si="14"/>
        <v>0</v>
      </c>
      <c r="J68" s="47"/>
      <c r="K68" s="69"/>
    </row>
    <row r="69" spans="1:13">
      <c r="A69" s="44"/>
      <c r="B69" s="45" t="s">
        <v>78</v>
      </c>
      <c r="C69" s="46" t="s">
        <v>31</v>
      </c>
      <c r="D69" s="47"/>
      <c r="E69" s="48">
        <v>62</v>
      </c>
      <c r="F69" s="49"/>
      <c r="G69" s="48"/>
      <c r="H69" s="50">
        <f t="shared" si="13"/>
        <v>0</v>
      </c>
      <c r="I69" s="50">
        <f t="shared" si="14"/>
        <v>0</v>
      </c>
      <c r="J69" s="47"/>
      <c r="K69" s="69"/>
      <c r="L69" s="72"/>
      <c r="M69" s="73"/>
    </row>
    <row r="70" spans="1:13">
      <c r="A70" s="44"/>
      <c r="B70" s="45" t="s">
        <v>79</v>
      </c>
      <c r="C70" s="46" t="s">
        <v>31</v>
      </c>
      <c r="D70" s="47"/>
      <c r="E70" s="48">
        <v>68</v>
      </c>
      <c r="F70" s="49"/>
      <c r="G70" s="48"/>
      <c r="H70" s="50">
        <f t="shared" si="13"/>
        <v>0</v>
      </c>
      <c r="I70" s="50">
        <f t="shared" si="14"/>
        <v>0</v>
      </c>
      <c r="J70" s="47"/>
      <c r="K70" s="69"/>
    </row>
    <row r="71" spans="1:13">
      <c r="A71" s="44"/>
      <c r="B71" s="45" t="s">
        <v>80</v>
      </c>
      <c r="C71" s="46" t="s">
        <v>31</v>
      </c>
      <c r="D71" s="47"/>
      <c r="E71" s="48">
        <v>20</v>
      </c>
      <c r="F71" s="49"/>
      <c r="G71" s="48"/>
      <c r="H71" s="50">
        <f t="shared" si="13"/>
        <v>0</v>
      </c>
      <c r="I71" s="50">
        <f t="shared" si="14"/>
        <v>0</v>
      </c>
      <c r="J71" s="47"/>
      <c r="K71" s="69"/>
    </row>
    <row r="72" spans="1:13">
      <c r="A72" s="44"/>
      <c r="B72" s="45" t="s">
        <v>81</v>
      </c>
      <c r="C72" s="46" t="s">
        <v>28</v>
      </c>
      <c r="D72" s="47"/>
      <c r="E72" s="48">
        <v>15</v>
      </c>
      <c r="F72" s="49"/>
      <c r="G72" s="48"/>
      <c r="H72" s="50">
        <f t="shared" si="13"/>
        <v>0</v>
      </c>
      <c r="I72" s="50">
        <f t="shared" si="14"/>
        <v>0</v>
      </c>
      <c r="J72" s="47"/>
      <c r="K72" s="69"/>
    </row>
    <row r="73" spans="1:13">
      <c r="A73" s="44"/>
      <c r="B73" s="45" t="s">
        <v>82</v>
      </c>
      <c r="C73" s="46" t="s">
        <v>31</v>
      </c>
      <c r="D73" s="47"/>
      <c r="E73" s="48">
        <f>(E113+E114+E115+E116+E117+E118+E119+E120+E121)/8*35+(E113+E114+E115+E116+E117++E118+E119+E120+E121+E95+E96+E97+E98+E99+E100)*5</f>
        <v>3583.125</v>
      </c>
      <c r="F73" s="49"/>
      <c r="G73" s="48"/>
      <c r="H73" s="50">
        <f t="shared" si="13"/>
        <v>0</v>
      </c>
      <c r="I73" s="50">
        <f t="shared" si="14"/>
        <v>0</v>
      </c>
      <c r="J73" s="47"/>
      <c r="K73" s="69"/>
    </row>
    <row r="74" spans="1:13" ht="15" customHeight="1">
      <c r="A74" s="44"/>
      <c r="B74" s="45" t="s">
        <v>83</v>
      </c>
      <c r="C74" s="46" t="s">
        <v>31</v>
      </c>
      <c r="D74" s="47"/>
      <c r="E74" s="48">
        <f>(E101+E102+E103+E105)/8*35</f>
        <v>2716.875</v>
      </c>
      <c r="F74" s="49"/>
      <c r="G74" s="48"/>
      <c r="H74" s="50">
        <f t="shared" si="13"/>
        <v>0</v>
      </c>
      <c r="I74" s="50">
        <f t="shared" si="14"/>
        <v>0</v>
      </c>
      <c r="J74" s="47"/>
      <c r="K74" s="69"/>
    </row>
    <row r="75" spans="1:13">
      <c r="A75" s="44"/>
      <c r="B75" s="45" t="s">
        <v>84</v>
      </c>
      <c r="C75" s="46" t="s">
        <v>31</v>
      </c>
      <c r="D75" s="47"/>
      <c r="E75" s="48">
        <f>E106*40</f>
        <v>120</v>
      </c>
      <c r="F75" s="49"/>
      <c r="G75" s="48"/>
      <c r="H75" s="50">
        <f t="shared" si="13"/>
        <v>0</v>
      </c>
      <c r="I75" s="50">
        <f t="shared" si="14"/>
        <v>0</v>
      </c>
      <c r="J75" s="47"/>
      <c r="K75" s="69"/>
    </row>
    <row r="76" spans="1:13">
      <c r="A76" s="44"/>
      <c r="B76" s="45" t="s">
        <v>85</v>
      </c>
      <c r="C76" s="46" t="s">
        <v>31</v>
      </c>
      <c r="D76" s="47"/>
      <c r="E76" s="48">
        <f>E124/5*40</f>
        <v>208</v>
      </c>
      <c r="F76" s="49"/>
      <c r="G76" s="48"/>
      <c r="H76" s="50">
        <f t="shared" si="13"/>
        <v>0</v>
      </c>
      <c r="I76" s="50">
        <f t="shared" si="14"/>
        <v>0</v>
      </c>
      <c r="J76" s="47"/>
      <c r="K76" s="69"/>
    </row>
    <row r="77" spans="1:13">
      <c r="A77" s="44"/>
      <c r="B77" s="45" t="s">
        <v>86</v>
      </c>
      <c r="C77" s="46" t="s">
        <v>31</v>
      </c>
      <c r="D77" s="47"/>
      <c r="E77" s="48">
        <f>(E73+E74+E76)*0.15</f>
        <v>976.19999999999993</v>
      </c>
      <c r="F77" s="49"/>
      <c r="G77" s="48"/>
      <c r="H77" s="50">
        <f t="shared" si="13"/>
        <v>0</v>
      </c>
      <c r="I77" s="50">
        <f t="shared" si="14"/>
        <v>0</v>
      </c>
      <c r="J77" s="47"/>
      <c r="K77" s="69"/>
    </row>
    <row r="78" spans="1:13">
      <c r="A78" s="44"/>
      <c r="B78" s="45" t="s">
        <v>87</v>
      </c>
      <c r="C78" s="46" t="s">
        <v>31</v>
      </c>
      <c r="D78" s="47"/>
      <c r="E78" s="48">
        <f>500*0.25</f>
        <v>125</v>
      </c>
      <c r="F78" s="49"/>
      <c r="G78" s="48"/>
      <c r="H78" s="50">
        <f t="shared" si="13"/>
        <v>0</v>
      </c>
      <c r="I78" s="50">
        <f t="shared" si="14"/>
        <v>0</v>
      </c>
      <c r="J78" s="47"/>
      <c r="K78" s="69"/>
    </row>
    <row r="79" spans="1:13">
      <c r="A79" s="44"/>
      <c r="B79" s="45" t="s">
        <v>88</v>
      </c>
      <c r="C79" s="46" t="s">
        <v>31</v>
      </c>
      <c r="D79" s="47"/>
      <c r="E79" s="48">
        <f>(E108+E109)*5*0.2</f>
        <v>93</v>
      </c>
      <c r="F79" s="49"/>
      <c r="G79" s="48"/>
      <c r="H79" s="50">
        <f t="shared" si="13"/>
        <v>0</v>
      </c>
      <c r="I79" s="50">
        <f t="shared" si="14"/>
        <v>0</v>
      </c>
      <c r="J79" s="47"/>
      <c r="K79" s="69"/>
    </row>
    <row r="80" spans="1:13">
      <c r="A80" s="44"/>
      <c r="B80" s="45"/>
      <c r="C80" s="46"/>
      <c r="D80" s="47"/>
      <c r="E80" s="48"/>
      <c r="F80" s="49"/>
      <c r="G80" s="48"/>
      <c r="H80" s="50"/>
      <c r="I80" s="50"/>
      <c r="J80" s="47"/>
      <c r="K80" s="69"/>
    </row>
    <row r="81" spans="1:13">
      <c r="A81" s="40" t="s">
        <v>89</v>
      </c>
      <c r="B81" s="41" t="s">
        <v>90</v>
      </c>
      <c r="C81" s="40"/>
      <c r="D81" s="42"/>
      <c r="E81" s="40"/>
      <c r="F81" s="43"/>
      <c r="G81" s="40"/>
      <c r="H81" s="40"/>
      <c r="I81" s="40"/>
      <c r="J81" s="42"/>
      <c r="K81" s="67">
        <f>SUM(I82:I92)</f>
        <v>0</v>
      </c>
      <c r="M81" s="68"/>
    </row>
    <row r="82" spans="1:13">
      <c r="A82" s="44"/>
      <c r="B82" s="45" t="s">
        <v>91</v>
      </c>
      <c r="C82" s="46" t="s">
        <v>50</v>
      </c>
      <c r="D82" s="47"/>
      <c r="E82" s="48">
        <v>1</v>
      </c>
      <c r="F82" s="49"/>
      <c r="G82" s="48"/>
      <c r="H82" s="50">
        <f t="shared" ref="H82:H92" si="15">F82*$N$7+G82*$N$9</f>
        <v>0</v>
      </c>
      <c r="I82" s="50">
        <f t="shared" ref="I82:I92" si="16">H82*E82</f>
        <v>0</v>
      </c>
      <c r="J82" s="47"/>
      <c r="K82" s="69"/>
    </row>
    <row r="83" spans="1:13">
      <c r="A83" s="44"/>
      <c r="B83" s="45" t="s">
        <v>92</v>
      </c>
      <c r="C83" s="46" t="s">
        <v>50</v>
      </c>
      <c r="D83" s="47"/>
      <c r="E83" s="48">
        <v>1</v>
      </c>
      <c r="F83" s="49"/>
      <c r="G83" s="48"/>
      <c r="H83" s="50">
        <f t="shared" si="15"/>
        <v>0</v>
      </c>
      <c r="I83" s="50">
        <f t="shared" si="16"/>
        <v>0</v>
      </c>
      <c r="J83" s="47"/>
      <c r="K83" s="69"/>
    </row>
    <row r="84" spans="1:13">
      <c r="A84" s="44"/>
      <c r="B84" s="45" t="s">
        <v>93</v>
      </c>
      <c r="C84" s="46" t="s">
        <v>50</v>
      </c>
      <c r="D84" s="47"/>
      <c r="E84" s="48">
        <v>1</v>
      </c>
      <c r="F84" s="49"/>
      <c r="G84" s="48"/>
      <c r="H84" s="50">
        <f t="shared" si="15"/>
        <v>0</v>
      </c>
      <c r="I84" s="50">
        <f t="shared" si="16"/>
        <v>0</v>
      </c>
      <c r="J84" s="47"/>
      <c r="K84" s="69"/>
    </row>
    <row r="85" spans="1:13">
      <c r="A85" s="44"/>
      <c r="B85" s="45" t="s">
        <v>94</v>
      </c>
      <c r="C85" s="46" t="s">
        <v>50</v>
      </c>
      <c r="D85" s="47"/>
      <c r="E85" s="48">
        <v>12</v>
      </c>
      <c r="F85" s="49"/>
      <c r="G85" s="48"/>
      <c r="H85" s="50">
        <f t="shared" si="15"/>
        <v>0</v>
      </c>
      <c r="I85" s="50">
        <f t="shared" si="16"/>
        <v>0</v>
      </c>
      <c r="J85" s="47"/>
      <c r="K85" s="69"/>
    </row>
    <row r="86" spans="1:13">
      <c r="A86" s="44"/>
      <c r="B86" s="45" t="s">
        <v>95</v>
      </c>
      <c r="C86" s="46" t="s">
        <v>50</v>
      </c>
      <c r="D86" s="47"/>
      <c r="E86" s="48">
        <v>11</v>
      </c>
      <c r="F86" s="49"/>
      <c r="G86" s="48"/>
      <c r="H86" s="50">
        <f t="shared" si="15"/>
        <v>0</v>
      </c>
      <c r="I86" s="50">
        <f t="shared" si="16"/>
        <v>0</v>
      </c>
      <c r="J86" s="47"/>
      <c r="K86" s="69"/>
    </row>
    <row r="87" spans="1:13">
      <c r="A87" s="44"/>
      <c r="B87" s="45" t="s">
        <v>96</v>
      </c>
      <c r="C87" s="46" t="s">
        <v>50</v>
      </c>
      <c r="D87" s="47"/>
      <c r="E87" s="48">
        <v>2</v>
      </c>
      <c r="F87" s="49"/>
      <c r="G87" s="48"/>
      <c r="H87" s="50">
        <f t="shared" si="15"/>
        <v>0</v>
      </c>
      <c r="I87" s="50">
        <f t="shared" si="16"/>
        <v>0</v>
      </c>
      <c r="J87" s="47"/>
      <c r="K87" s="69"/>
    </row>
    <row r="88" spans="1:13">
      <c r="A88" s="44"/>
      <c r="B88" s="45" t="s">
        <v>97</v>
      </c>
      <c r="C88" s="46" t="s">
        <v>50</v>
      </c>
      <c r="D88" s="47"/>
      <c r="E88" s="48">
        <v>5</v>
      </c>
      <c r="F88" s="49"/>
      <c r="G88" s="48"/>
      <c r="H88" s="50">
        <f t="shared" si="15"/>
        <v>0</v>
      </c>
      <c r="I88" s="50">
        <f t="shared" si="16"/>
        <v>0</v>
      </c>
      <c r="J88" s="47"/>
      <c r="K88" s="69"/>
    </row>
    <row r="89" spans="1:13">
      <c r="A89" s="44"/>
      <c r="B89" s="45" t="s">
        <v>98</v>
      </c>
      <c r="C89" s="46" t="s">
        <v>50</v>
      </c>
      <c r="D89" s="47"/>
      <c r="E89" s="48">
        <v>1</v>
      </c>
      <c r="F89" s="49"/>
      <c r="G89" s="48"/>
      <c r="H89" s="50">
        <f t="shared" si="15"/>
        <v>0</v>
      </c>
      <c r="I89" s="50">
        <f t="shared" si="16"/>
        <v>0</v>
      </c>
      <c r="J89" s="47"/>
      <c r="K89" s="69"/>
    </row>
    <row r="90" spans="1:13">
      <c r="A90" s="44"/>
      <c r="B90" s="45" t="s">
        <v>99</v>
      </c>
      <c r="C90" s="46" t="s">
        <v>50</v>
      </c>
      <c r="D90" s="47"/>
      <c r="E90" s="48">
        <v>11</v>
      </c>
      <c r="F90" s="49"/>
      <c r="G90" s="48"/>
      <c r="H90" s="50">
        <f t="shared" si="15"/>
        <v>0</v>
      </c>
      <c r="I90" s="50">
        <f t="shared" si="16"/>
        <v>0</v>
      </c>
      <c r="J90" s="47"/>
      <c r="K90" s="69"/>
    </row>
    <row r="91" spans="1:13">
      <c r="A91" s="44"/>
      <c r="B91" s="45" t="s">
        <v>100</v>
      </c>
      <c r="C91" s="46" t="s">
        <v>50</v>
      </c>
      <c r="D91" s="47"/>
      <c r="E91" s="48">
        <v>1</v>
      </c>
      <c r="F91" s="49"/>
      <c r="G91" s="48"/>
      <c r="H91" s="50">
        <f t="shared" si="15"/>
        <v>0</v>
      </c>
      <c r="I91" s="50">
        <f t="shared" si="16"/>
        <v>0</v>
      </c>
      <c r="J91" s="47"/>
      <c r="K91" s="69"/>
    </row>
    <row r="92" spans="1:13">
      <c r="A92" s="44"/>
      <c r="B92" s="45" t="s">
        <v>101</v>
      </c>
      <c r="C92" s="46" t="s">
        <v>50</v>
      </c>
      <c r="D92" s="47"/>
      <c r="E92" s="48">
        <v>94</v>
      </c>
      <c r="F92" s="49"/>
      <c r="G92" s="48"/>
      <c r="H92" s="50">
        <f t="shared" si="15"/>
        <v>0</v>
      </c>
      <c r="I92" s="50">
        <f t="shared" si="16"/>
        <v>0</v>
      </c>
      <c r="J92" s="47"/>
      <c r="K92" s="69"/>
    </row>
    <row r="93" spans="1:13">
      <c r="A93" s="44"/>
      <c r="B93" s="45"/>
      <c r="C93" s="46"/>
      <c r="D93" s="47"/>
      <c r="E93" s="48"/>
      <c r="F93" s="49"/>
      <c r="G93" s="48"/>
      <c r="H93" s="50"/>
      <c r="I93" s="50"/>
      <c r="J93" s="47"/>
      <c r="K93" s="69"/>
    </row>
    <row r="94" spans="1:13">
      <c r="A94" s="40" t="s">
        <v>102</v>
      </c>
      <c r="B94" s="41" t="s">
        <v>103</v>
      </c>
      <c r="C94" s="40"/>
      <c r="D94" s="42"/>
      <c r="E94" s="40"/>
      <c r="F94" s="43"/>
      <c r="G94" s="40"/>
      <c r="H94" s="40"/>
      <c r="I94" s="40"/>
      <c r="J94" s="42"/>
      <c r="K94" s="67">
        <f>SUM(I95:I110)</f>
        <v>0</v>
      </c>
      <c r="M94" s="68"/>
    </row>
    <row r="95" spans="1:13">
      <c r="A95" s="44"/>
      <c r="B95" s="45" t="s">
        <v>104</v>
      </c>
      <c r="C95" s="46" t="s">
        <v>50</v>
      </c>
      <c r="D95" s="47"/>
      <c r="E95" s="48">
        <v>6</v>
      </c>
      <c r="F95" s="49"/>
      <c r="G95" s="48"/>
      <c r="H95" s="50">
        <f t="shared" ref="H95:H110" si="17">F95*$N$7+G95*$N$9</f>
        <v>0</v>
      </c>
      <c r="I95" s="50">
        <f t="shared" ref="I95:I110" si="18">H95*E95</f>
        <v>0</v>
      </c>
      <c r="J95" s="47"/>
      <c r="K95" s="69"/>
    </row>
    <row r="96" spans="1:13">
      <c r="A96" s="44"/>
      <c r="B96" s="45" t="s">
        <v>105</v>
      </c>
      <c r="C96" s="46" t="s">
        <v>50</v>
      </c>
      <c r="D96" s="47"/>
      <c r="E96" s="48">
        <v>6</v>
      </c>
      <c r="F96" s="49"/>
      <c r="G96" s="48"/>
      <c r="H96" s="50">
        <f t="shared" si="17"/>
        <v>0</v>
      </c>
      <c r="I96" s="50">
        <f t="shared" si="18"/>
        <v>0</v>
      </c>
      <c r="J96" s="47"/>
      <c r="K96" s="69"/>
    </row>
    <row r="97" spans="1:13">
      <c r="A97" s="44"/>
      <c r="B97" s="45" t="s">
        <v>106</v>
      </c>
      <c r="C97" s="46" t="s">
        <v>50</v>
      </c>
      <c r="D97" s="47"/>
      <c r="E97" s="48">
        <v>40</v>
      </c>
      <c r="F97" s="49"/>
      <c r="G97" s="48"/>
      <c r="H97" s="50">
        <f t="shared" si="17"/>
        <v>0</v>
      </c>
      <c r="I97" s="50">
        <f t="shared" si="18"/>
        <v>0</v>
      </c>
      <c r="J97" s="47"/>
      <c r="K97" s="69"/>
    </row>
    <row r="98" spans="1:13">
      <c r="A98" s="44"/>
      <c r="B98" s="45" t="s">
        <v>107</v>
      </c>
      <c r="C98" s="46" t="s">
        <v>50</v>
      </c>
      <c r="D98" s="47"/>
      <c r="E98" s="48">
        <v>18</v>
      </c>
      <c r="F98" s="49"/>
      <c r="G98" s="48"/>
      <c r="H98" s="50">
        <f t="shared" si="17"/>
        <v>0</v>
      </c>
      <c r="I98" s="50">
        <f t="shared" si="18"/>
        <v>0</v>
      </c>
      <c r="J98" s="47"/>
      <c r="K98" s="69"/>
    </row>
    <row r="99" spans="1:13">
      <c r="A99" s="44"/>
      <c r="B99" s="45" t="s">
        <v>108</v>
      </c>
      <c r="C99" s="46" t="s">
        <v>50</v>
      </c>
      <c r="D99" s="47"/>
      <c r="E99" s="48">
        <v>5</v>
      </c>
      <c r="F99" s="49"/>
      <c r="G99" s="48"/>
      <c r="H99" s="50">
        <f t="shared" si="17"/>
        <v>0</v>
      </c>
      <c r="I99" s="50">
        <f t="shared" si="18"/>
        <v>0</v>
      </c>
      <c r="J99" s="47"/>
      <c r="K99" s="69"/>
    </row>
    <row r="100" spans="1:13">
      <c r="A100" s="44"/>
      <c r="B100" s="45" t="s">
        <v>109</v>
      </c>
      <c r="C100" s="46" t="s">
        <v>50</v>
      </c>
      <c r="D100" s="47"/>
      <c r="E100" s="48">
        <v>6</v>
      </c>
      <c r="F100" s="49"/>
      <c r="G100" s="48"/>
      <c r="H100" s="50">
        <f t="shared" si="17"/>
        <v>0</v>
      </c>
      <c r="I100" s="50">
        <f t="shared" si="18"/>
        <v>0</v>
      </c>
      <c r="J100" s="47"/>
      <c r="K100" s="69"/>
    </row>
    <row r="101" spans="1:13">
      <c r="A101" s="44"/>
      <c r="B101" s="45" t="s">
        <v>110</v>
      </c>
      <c r="C101" s="46" t="s">
        <v>50</v>
      </c>
      <c r="D101" s="47"/>
      <c r="E101" s="48">
        <v>166</v>
      </c>
      <c r="F101" s="49"/>
      <c r="G101" s="48"/>
      <c r="H101" s="50">
        <f t="shared" si="17"/>
        <v>0</v>
      </c>
      <c r="I101" s="50">
        <f t="shared" si="18"/>
        <v>0</v>
      </c>
      <c r="J101" s="47"/>
      <c r="K101" s="69"/>
    </row>
    <row r="102" spans="1:13">
      <c r="A102" s="44"/>
      <c r="B102" s="45" t="s">
        <v>111</v>
      </c>
      <c r="C102" s="46" t="s">
        <v>50</v>
      </c>
      <c r="D102" s="47"/>
      <c r="E102" s="48">
        <v>447</v>
      </c>
      <c r="F102" s="49"/>
      <c r="G102" s="48"/>
      <c r="H102" s="50">
        <f t="shared" si="17"/>
        <v>0</v>
      </c>
      <c r="I102" s="50">
        <f t="shared" si="18"/>
        <v>0</v>
      </c>
      <c r="J102" s="47"/>
      <c r="K102" s="69"/>
    </row>
    <row r="103" spans="1:13">
      <c r="A103" s="44"/>
      <c r="B103" s="45" t="s">
        <v>112</v>
      </c>
      <c r="C103" s="46" t="s">
        <v>50</v>
      </c>
      <c r="D103" s="47"/>
      <c r="E103" s="48">
        <v>3</v>
      </c>
      <c r="F103" s="49"/>
      <c r="G103" s="48"/>
      <c r="H103" s="50">
        <f t="shared" si="17"/>
        <v>0</v>
      </c>
      <c r="I103" s="50">
        <f t="shared" si="18"/>
        <v>0</v>
      </c>
      <c r="J103" s="47"/>
      <c r="K103" s="69"/>
    </row>
    <row r="104" spans="1:13">
      <c r="A104" s="44"/>
      <c r="B104" s="45" t="s">
        <v>113</v>
      </c>
      <c r="C104" s="46" t="s">
        <v>50</v>
      </c>
      <c r="D104" s="47"/>
      <c r="E104" s="48">
        <f>12+4</f>
        <v>16</v>
      </c>
      <c r="F104" s="49"/>
      <c r="G104" s="48"/>
      <c r="H104" s="50">
        <f t="shared" si="17"/>
        <v>0</v>
      </c>
      <c r="I104" s="50">
        <f t="shared" si="18"/>
        <v>0</v>
      </c>
      <c r="J104" s="47"/>
      <c r="K104" s="69"/>
    </row>
    <row r="105" spans="1:13">
      <c r="A105" s="44"/>
      <c r="B105" s="45" t="s">
        <v>114</v>
      </c>
      <c r="C105" s="46" t="s">
        <v>50</v>
      </c>
      <c r="D105" s="47"/>
      <c r="E105" s="48">
        <v>5</v>
      </c>
      <c r="F105" s="49"/>
      <c r="G105" s="48"/>
      <c r="H105" s="50">
        <f t="shared" si="17"/>
        <v>0</v>
      </c>
      <c r="I105" s="50">
        <f t="shared" si="18"/>
        <v>0</v>
      </c>
      <c r="J105" s="47"/>
      <c r="K105" s="69"/>
    </row>
    <row r="106" spans="1:13">
      <c r="A106" s="44"/>
      <c r="B106" s="45" t="s">
        <v>115</v>
      </c>
      <c r="C106" s="46" t="s">
        <v>50</v>
      </c>
      <c r="D106" s="47"/>
      <c r="E106" s="48">
        <v>3</v>
      </c>
      <c r="F106" s="49"/>
      <c r="G106" s="48"/>
      <c r="H106" s="50">
        <f t="shared" si="17"/>
        <v>0</v>
      </c>
      <c r="I106" s="50">
        <f t="shared" si="18"/>
        <v>0</v>
      </c>
      <c r="J106" s="47"/>
      <c r="K106" s="69"/>
    </row>
    <row r="107" spans="1:13">
      <c r="A107" s="44"/>
      <c r="B107" s="45" t="s">
        <v>116</v>
      </c>
      <c r="C107" s="46" t="s">
        <v>50</v>
      </c>
      <c r="D107" s="47"/>
      <c r="E107" s="48">
        <v>6</v>
      </c>
      <c r="F107" s="49"/>
      <c r="G107" s="48"/>
      <c r="H107" s="50">
        <f t="shared" si="17"/>
        <v>0</v>
      </c>
      <c r="I107" s="50">
        <f t="shared" si="18"/>
        <v>0</v>
      </c>
      <c r="J107" s="47"/>
      <c r="K107" s="69"/>
    </row>
    <row r="108" spans="1:13">
      <c r="A108" s="44"/>
      <c r="B108" s="45" t="s">
        <v>117</v>
      </c>
      <c r="C108" s="46" t="s">
        <v>50</v>
      </c>
      <c r="D108" s="47"/>
      <c r="E108" s="48">
        <f>12+1+1</f>
        <v>14</v>
      </c>
      <c r="F108" s="49"/>
      <c r="G108" s="48"/>
      <c r="H108" s="50">
        <f t="shared" si="17"/>
        <v>0</v>
      </c>
      <c r="I108" s="50">
        <f t="shared" si="18"/>
        <v>0</v>
      </c>
      <c r="J108" s="47"/>
      <c r="K108" s="69"/>
    </row>
    <row r="109" spans="1:13">
      <c r="A109" s="44"/>
      <c r="B109" s="45" t="s">
        <v>118</v>
      </c>
      <c r="C109" s="46" t="s">
        <v>50</v>
      </c>
      <c r="D109" s="47"/>
      <c r="E109" s="48">
        <f>8+71</f>
        <v>79</v>
      </c>
      <c r="F109" s="49"/>
      <c r="G109" s="48"/>
      <c r="H109" s="50">
        <f t="shared" si="17"/>
        <v>0</v>
      </c>
      <c r="I109" s="50">
        <f t="shared" si="18"/>
        <v>0</v>
      </c>
      <c r="J109" s="47"/>
      <c r="K109" s="69"/>
    </row>
    <row r="110" spans="1:13">
      <c r="A110" s="44"/>
      <c r="B110" s="45" t="s">
        <v>119</v>
      </c>
      <c r="C110" s="46" t="s">
        <v>50</v>
      </c>
      <c r="D110" s="47"/>
      <c r="E110" s="48">
        <v>25</v>
      </c>
      <c r="F110" s="49"/>
      <c r="G110" s="48"/>
      <c r="H110" s="50">
        <f t="shared" si="17"/>
        <v>0</v>
      </c>
      <c r="I110" s="50">
        <f t="shared" si="18"/>
        <v>0</v>
      </c>
      <c r="J110" s="47"/>
      <c r="K110" s="69"/>
    </row>
    <row r="111" spans="1:13">
      <c r="A111" s="44"/>
      <c r="B111" s="45"/>
      <c r="C111" s="46"/>
      <c r="D111" s="47"/>
      <c r="E111" s="48"/>
      <c r="F111" s="49"/>
      <c r="G111" s="48"/>
      <c r="H111" s="50"/>
      <c r="I111" s="50"/>
      <c r="J111" s="47"/>
      <c r="K111" s="69"/>
    </row>
    <row r="112" spans="1:13">
      <c r="A112" s="40" t="s">
        <v>120</v>
      </c>
      <c r="B112" s="41" t="s">
        <v>121</v>
      </c>
      <c r="C112" s="40"/>
      <c r="D112" s="42"/>
      <c r="E112" s="40"/>
      <c r="F112" s="43"/>
      <c r="G112" s="40"/>
      <c r="H112" s="40"/>
      <c r="I112" s="40"/>
      <c r="J112" s="42"/>
      <c r="K112" s="67">
        <f>SUM(I113:I121)</f>
        <v>0</v>
      </c>
      <c r="L112" s="72"/>
      <c r="M112" s="74"/>
    </row>
    <row r="113" spans="1:13">
      <c r="A113" s="44"/>
      <c r="B113" s="45" t="s">
        <v>122</v>
      </c>
      <c r="C113" s="46" t="s">
        <v>50</v>
      </c>
      <c r="D113" s="47"/>
      <c r="E113" s="48">
        <v>6</v>
      </c>
      <c r="F113" s="49"/>
      <c r="G113" s="48"/>
      <c r="H113" s="50">
        <f>F113*$N$7+G113*$N$9</f>
        <v>0</v>
      </c>
      <c r="I113" s="50">
        <f>H113*E113</f>
        <v>0</v>
      </c>
      <c r="J113" s="47"/>
      <c r="K113" s="69"/>
    </row>
    <row r="114" spans="1:13">
      <c r="A114" s="44"/>
      <c r="B114" s="45" t="s">
        <v>123</v>
      </c>
      <c r="C114" s="46" t="s">
        <v>50</v>
      </c>
      <c r="D114" s="47"/>
      <c r="E114" s="48">
        <v>37</v>
      </c>
      <c r="F114" s="49"/>
      <c r="G114" s="48"/>
      <c r="H114" s="50">
        <f>F114*$N$7+G114*$N$9</f>
        <v>0</v>
      </c>
      <c r="I114" s="50">
        <f>H114*E114</f>
        <v>0</v>
      </c>
      <c r="J114" s="47"/>
      <c r="K114" s="69"/>
    </row>
    <row r="115" spans="1:13">
      <c r="A115" s="44"/>
      <c r="B115" s="45" t="s">
        <v>124</v>
      </c>
      <c r="C115" s="46" t="s">
        <v>50</v>
      </c>
      <c r="D115" s="47"/>
      <c r="E115" s="48">
        <v>22</v>
      </c>
      <c r="F115" s="49"/>
      <c r="G115" s="48"/>
      <c r="H115" s="50">
        <f t="shared" ref="H115:H121" si="19">F115*$N$7+G115*$N$9</f>
        <v>0</v>
      </c>
      <c r="I115" s="50">
        <f t="shared" ref="I115:I121" si="20">H115*E115</f>
        <v>0</v>
      </c>
      <c r="J115" s="47"/>
      <c r="K115" s="69"/>
    </row>
    <row r="116" spans="1:13">
      <c r="A116" s="44"/>
      <c r="B116" s="45" t="s">
        <v>125</v>
      </c>
      <c r="C116" s="46" t="s">
        <v>50</v>
      </c>
      <c r="D116" s="47"/>
      <c r="E116" s="48">
        <v>48</v>
      </c>
      <c r="F116" s="49"/>
      <c r="G116" s="48"/>
      <c r="H116" s="50">
        <f t="shared" si="19"/>
        <v>0</v>
      </c>
      <c r="I116" s="50">
        <f t="shared" si="20"/>
        <v>0</v>
      </c>
      <c r="J116" s="47"/>
      <c r="K116" s="69"/>
    </row>
    <row r="117" spans="1:13">
      <c r="A117" s="44"/>
      <c r="B117" s="45" t="s">
        <v>126</v>
      </c>
      <c r="C117" s="46" t="s">
        <v>50</v>
      </c>
      <c r="D117" s="47"/>
      <c r="E117" s="48">
        <v>144</v>
      </c>
      <c r="F117" s="49"/>
      <c r="G117" s="48"/>
      <c r="H117" s="50">
        <f t="shared" si="19"/>
        <v>0</v>
      </c>
      <c r="I117" s="50">
        <f t="shared" si="20"/>
        <v>0</v>
      </c>
      <c r="J117" s="47"/>
      <c r="K117" s="69"/>
    </row>
    <row r="118" spans="1:13">
      <c r="A118" s="44"/>
      <c r="B118" s="45" t="s">
        <v>127</v>
      </c>
      <c r="C118" s="46" t="s">
        <v>50</v>
      </c>
      <c r="D118" s="47"/>
      <c r="E118" s="48">
        <v>1</v>
      </c>
      <c r="F118" s="49"/>
      <c r="G118" s="48"/>
      <c r="H118" s="50">
        <f t="shared" si="19"/>
        <v>0</v>
      </c>
      <c r="I118" s="50">
        <f t="shared" si="20"/>
        <v>0</v>
      </c>
      <c r="J118" s="47"/>
      <c r="K118" s="69"/>
    </row>
    <row r="119" spans="1:13">
      <c r="A119" s="44"/>
      <c r="B119" s="45" t="s">
        <v>128</v>
      </c>
      <c r="C119" s="46" t="s">
        <v>50</v>
      </c>
      <c r="D119" s="47"/>
      <c r="E119" s="48">
        <v>35</v>
      </c>
      <c r="F119" s="49"/>
      <c r="G119" s="48"/>
      <c r="H119" s="50">
        <f t="shared" si="19"/>
        <v>0</v>
      </c>
      <c r="I119" s="50">
        <f t="shared" si="20"/>
        <v>0</v>
      </c>
      <c r="J119" s="47"/>
      <c r="K119" s="69"/>
    </row>
    <row r="120" spans="1:13">
      <c r="A120" s="44"/>
      <c r="B120" s="45" t="s">
        <v>129</v>
      </c>
      <c r="C120" s="46" t="s">
        <v>50</v>
      </c>
      <c r="D120" s="47"/>
      <c r="E120" s="48">
        <v>28</v>
      </c>
      <c r="F120" s="49"/>
      <c r="G120" s="48"/>
      <c r="H120" s="50">
        <f t="shared" si="19"/>
        <v>0</v>
      </c>
      <c r="I120" s="50">
        <f t="shared" si="20"/>
        <v>0</v>
      </c>
      <c r="J120" s="47"/>
      <c r="K120" s="69"/>
    </row>
    <row r="121" spans="1:13">
      <c r="A121" s="44"/>
      <c r="B121" s="45" t="s">
        <v>130</v>
      </c>
      <c r="C121" s="46" t="s">
        <v>50</v>
      </c>
      <c r="D121" s="47"/>
      <c r="E121" s="48">
        <v>18</v>
      </c>
      <c r="F121" s="49"/>
      <c r="G121" s="48"/>
      <c r="H121" s="50">
        <f t="shared" si="19"/>
        <v>0</v>
      </c>
      <c r="I121" s="50">
        <f t="shared" si="20"/>
        <v>0</v>
      </c>
      <c r="J121" s="47"/>
      <c r="K121" s="69"/>
    </row>
    <row r="122" spans="1:13">
      <c r="A122" s="44"/>
      <c r="B122" s="45"/>
      <c r="C122" s="46"/>
      <c r="D122" s="47"/>
      <c r="E122" s="48"/>
      <c r="F122" s="49"/>
      <c r="G122" s="48"/>
      <c r="H122" s="50"/>
      <c r="I122" s="50"/>
      <c r="J122" s="47"/>
      <c r="K122" s="69"/>
    </row>
    <row r="123" spans="1:13">
      <c r="A123" s="40" t="s">
        <v>131</v>
      </c>
      <c r="B123" s="41" t="s">
        <v>132</v>
      </c>
      <c r="C123" s="40"/>
      <c r="D123" s="42"/>
      <c r="E123" s="40"/>
      <c r="F123" s="43"/>
      <c r="G123" s="40"/>
      <c r="H123" s="40"/>
      <c r="I123" s="40"/>
      <c r="J123" s="42"/>
      <c r="K123" s="67">
        <f>SUM(I124:I128)</f>
        <v>0</v>
      </c>
      <c r="L123" s="72"/>
      <c r="M123" s="74"/>
    </row>
    <row r="124" spans="1:13">
      <c r="A124" s="44"/>
      <c r="B124" s="45" t="s">
        <v>133</v>
      </c>
      <c r="C124" s="46" t="s">
        <v>50</v>
      </c>
      <c r="D124" s="47"/>
      <c r="E124" s="48">
        <v>26</v>
      </c>
      <c r="F124" s="49"/>
      <c r="G124" s="48"/>
      <c r="H124" s="50">
        <f t="shared" ref="H124:H128" si="21">F124*$N$7+G124*$N$9</f>
        <v>0</v>
      </c>
      <c r="I124" s="50">
        <f t="shared" ref="I124:I128" si="22">H124*E124</f>
        <v>0</v>
      </c>
      <c r="J124" s="47"/>
      <c r="K124" s="69"/>
    </row>
    <row r="125" spans="1:13">
      <c r="A125" s="44"/>
      <c r="B125" s="45" t="s">
        <v>134</v>
      </c>
      <c r="C125" s="46" t="s">
        <v>50</v>
      </c>
      <c r="D125" s="47"/>
      <c r="E125" s="48">
        <v>9</v>
      </c>
      <c r="F125" s="49"/>
      <c r="G125" s="48"/>
      <c r="H125" s="50">
        <f t="shared" si="21"/>
        <v>0</v>
      </c>
      <c r="I125" s="50">
        <f t="shared" si="22"/>
        <v>0</v>
      </c>
      <c r="J125" s="47"/>
      <c r="K125" s="69"/>
    </row>
    <row r="126" spans="1:13">
      <c r="A126" s="44"/>
      <c r="B126" s="45" t="s">
        <v>135</v>
      </c>
      <c r="C126" s="46" t="s">
        <v>50</v>
      </c>
      <c r="D126" s="47"/>
      <c r="E126" s="48">
        <v>1</v>
      </c>
      <c r="F126" s="49"/>
      <c r="G126" s="48"/>
      <c r="H126" s="50">
        <f t="shared" si="21"/>
        <v>0</v>
      </c>
      <c r="I126" s="50">
        <f t="shared" si="22"/>
        <v>0</v>
      </c>
      <c r="J126" s="47"/>
      <c r="K126" s="69"/>
    </row>
    <row r="127" spans="1:13">
      <c r="A127" s="44"/>
      <c r="B127" s="45" t="s">
        <v>136</v>
      </c>
      <c r="C127" s="46" t="s">
        <v>50</v>
      </c>
      <c r="D127" s="47"/>
      <c r="E127" s="48">
        <v>2</v>
      </c>
      <c r="F127" s="49"/>
      <c r="G127" s="48"/>
      <c r="H127" s="50">
        <f t="shared" si="21"/>
        <v>0</v>
      </c>
      <c r="I127" s="50">
        <f t="shared" si="22"/>
        <v>0</v>
      </c>
      <c r="J127" s="47"/>
      <c r="K127" s="69"/>
    </row>
    <row r="128" spans="1:13">
      <c r="A128" s="44"/>
      <c r="B128" s="45" t="s">
        <v>137</v>
      </c>
      <c r="C128" s="46" t="s">
        <v>50</v>
      </c>
      <c r="D128" s="47"/>
      <c r="E128" s="48">
        <v>2</v>
      </c>
      <c r="F128" s="49"/>
      <c r="G128" s="48"/>
      <c r="H128" s="50">
        <f t="shared" si="21"/>
        <v>0</v>
      </c>
      <c r="I128" s="50">
        <f t="shared" si="22"/>
        <v>0</v>
      </c>
      <c r="J128" s="47"/>
      <c r="K128" s="69"/>
    </row>
    <row r="129" spans="1:13">
      <c r="A129" s="44"/>
      <c r="B129" s="45"/>
      <c r="C129" s="46"/>
      <c r="D129" s="47"/>
      <c r="E129" s="48"/>
      <c r="F129" s="49"/>
      <c r="G129" s="48"/>
      <c r="H129" s="50"/>
      <c r="I129" s="50"/>
      <c r="J129" s="47"/>
      <c r="K129" s="69"/>
    </row>
    <row r="130" spans="1:13">
      <c r="A130" s="40" t="s">
        <v>138</v>
      </c>
      <c r="B130" s="41" t="s">
        <v>139</v>
      </c>
      <c r="C130" s="40"/>
      <c r="D130" s="42"/>
      <c r="E130" s="40"/>
      <c r="F130" s="43"/>
      <c r="G130" s="40"/>
      <c r="H130" s="40"/>
      <c r="I130" s="40"/>
      <c r="J130" s="42"/>
      <c r="K130" s="67">
        <f>SUM(I131:I131)</f>
        <v>0</v>
      </c>
      <c r="M130" s="68"/>
    </row>
    <row r="131" spans="1:13">
      <c r="A131" s="44"/>
      <c r="B131" s="45" t="s">
        <v>140</v>
      </c>
      <c r="C131" s="46" t="s">
        <v>50</v>
      </c>
      <c r="D131" s="47"/>
      <c r="E131" s="48">
        <v>3</v>
      </c>
      <c r="F131" s="49"/>
      <c r="G131" s="48"/>
      <c r="H131" s="50">
        <f>F131*$N$7+G131*$N$9</f>
        <v>0</v>
      </c>
      <c r="I131" s="50">
        <f t="shared" ref="I131" si="23">H131*E131</f>
        <v>0</v>
      </c>
      <c r="J131" s="47"/>
      <c r="K131" s="69"/>
    </row>
    <row r="132" spans="1:13" ht="19.8" customHeight="1">
      <c r="A132" s="44"/>
      <c r="B132" s="45"/>
      <c r="C132" s="46"/>
      <c r="D132" s="47"/>
      <c r="E132" s="48"/>
      <c r="F132" s="49"/>
      <c r="G132" s="48"/>
      <c r="H132" s="50"/>
      <c r="I132" s="50"/>
      <c r="J132" s="47"/>
      <c r="K132" s="69"/>
    </row>
    <row r="133" spans="1:13" ht="21" customHeight="1">
      <c r="A133" s="129" t="s">
        <v>141</v>
      </c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</row>
    <row r="134" spans="1:13">
      <c r="A134" s="40" t="s">
        <v>142</v>
      </c>
      <c r="B134" s="41" t="s">
        <v>143</v>
      </c>
      <c r="C134" s="40"/>
      <c r="D134" s="42"/>
      <c r="E134" s="40"/>
      <c r="F134" s="43"/>
      <c r="G134" s="40"/>
      <c r="H134" s="40"/>
      <c r="I134" s="40"/>
      <c r="J134" s="42"/>
      <c r="K134" s="67">
        <f>SUM(I136:I155)</f>
        <v>0</v>
      </c>
      <c r="M134" s="68"/>
    </row>
    <row r="135" spans="1:13">
      <c r="A135" s="44"/>
      <c r="B135" s="45"/>
      <c r="C135" s="46"/>
      <c r="D135" s="47"/>
      <c r="E135" s="48"/>
      <c r="F135" s="49"/>
      <c r="G135" s="48"/>
      <c r="H135" s="50"/>
      <c r="I135" s="50"/>
      <c r="J135" s="47"/>
      <c r="K135" s="69"/>
    </row>
    <row r="136" spans="1:13">
      <c r="A136" s="44"/>
      <c r="B136" s="45" t="s">
        <v>144</v>
      </c>
      <c r="C136" s="46" t="s">
        <v>145</v>
      </c>
      <c r="D136" s="47"/>
      <c r="E136" s="48">
        <v>2</v>
      </c>
      <c r="F136" s="49"/>
      <c r="G136" s="48"/>
      <c r="H136" s="50">
        <f t="shared" ref="H136" si="24">F136*$N$7+G136*$N$9</f>
        <v>0</v>
      </c>
      <c r="I136" s="50">
        <f t="shared" ref="I136" si="25">H136*E136</f>
        <v>0</v>
      </c>
      <c r="J136" s="47"/>
      <c r="K136" s="69"/>
    </row>
    <row r="137" spans="1:13">
      <c r="A137" s="44"/>
      <c r="B137" s="45"/>
      <c r="C137" s="46"/>
      <c r="D137" s="47"/>
      <c r="E137" s="48"/>
      <c r="F137" s="49"/>
      <c r="G137" s="48"/>
      <c r="H137" s="50"/>
      <c r="I137" s="50"/>
      <c r="J137" s="47"/>
      <c r="K137" s="69"/>
    </row>
    <row r="138" spans="1:13">
      <c r="A138" s="44"/>
      <c r="B138" s="45" t="s">
        <v>146</v>
      </c>
      <c r="C138" s="46" t="s">
        <v>145</v>
      </c>
      <c r="D138" s="47"/>
      <c r="E138" s="48">
        <v>144</v>
      </c>
      <c r="F138" s="49"/>
      <c r="G138" s="48"/>
      <c r="H138" s="50">
        <f t="shared" ref="H138:H139" si="26">F138*$N$7+G138*$N$9</f>
        <v>0</v>
      </c>
      <c r="I138" s="50">
        <f t="shared" ref="I138:I139" si="27">H138*E138</f>
        <v>0</v>
      </c>
      <c r="J138" s="47"/>
      <c r="K138" s="69"/>
    </row>
    <row r="139" spans="1:13">
      <c r="A139" s="44"/>
      <c r="B139" s="45" t="s">
        <v>147</v>
      </c>
      <c r="C139" s="46" t="s">
        <v>145</v>
      </c>
      <c r="D139" s="47"/>
      <c r="E139" s="48">
        <v>10</v>
      </c>
      <c r="F139" s="49"/>
      <c r="G139" s="48"/>
      <c r="H139" s="50">
        <f t="shared" si="26"/>
        <v>0</v>
      </c>
      <c r="I139" s="50">
        <f t="shared" si="27"/>
        <v>0</v>
      </c>
      <c r="J139" s="47"/>
      <c r="K139" s="69"/>
    </row>
    <row r="140" spans="1:13">
      <c r="A140" s="44"/>
      <c r="B140" s="45"/>
      <c r="C140" s="46"/>
      <c r="D140" s="47"/>
      <c r="E140" s="48"/>
      <c r="F140" s="49"/>
      <c r="G140" s="48"/>
      <c r="H140" s="50"/>
      <c r="I140" s="50"/>
      <c r="J140" s="47"/>
      <c r="K140" s="69"/>
    </row>
    <row r="141" spans="1:13">
      <c r="A141" s="44"/>
      <c r="B141" s="45" t="s">
        <v>148</v>
      </c>
      <c r="C141" s="46" t="s">
        <v>50</v>
      </c>
      <c r="D141" s="47"/>
      <c r="E141" s="48">
        <v>138</v>
      </c>
      <c r="F141" s="49"/>
      <c r="G141" s="48"/>
      <c r="H141" s="50">
        <f t="shared" ref="H141:H144" si="28">F141*$N$7+G141*$N$9</f>
        <v>0</v>
      </c>
      <c r="I141" s="50">
        <f t="shared" ref="I141:I142" si="29">H141*E141</f>
        <v>0</v>
      </c>
      <c r="J141" s="47"/>
      <c r="K141" s="69"/>
    </row>
    <row r="142" spans="1:13">
      <c r="A142" s="44"/>
      <c r="B142" s="45" t="s">
        <v>149</v>
      </c>
      <c r="C142" s="46" t="s">
        <v>50</v>
      </c>
      <c r="D142" s="47"/>
      <c r="E142" s="48">
        <v>6</v>
      </c>
      <c r="F142" s="49"/>
      <c r="G142" s="48"/>
      <c r="H142" s="50">
        <f t="shared" si="28"/>
        <v>0</v>
      </c>
      <c r="I142" s="50">
        <f t="shared" si="29"/>
        <v>0</v>
      </c>
      <c r="J142" s="47"/>
      <c r="K142" s="69"/>
    </row>
    <row r="143" spans="1:13">
      <c r="A143" s="44"/>
      <c r="B143" s="45" t="s">
        <v>150</v>
      </c>
      <c r="C143" s="46" t="s">
        <v>50</v>
      </c>
      <c r="D143" s="47"/>
      <c r="E143" s="48">
        <v>0</v>
      </c>
      <c r="F143" s="49"/>
      <c r="G143" s="48"/>
      <c r="H143" s="50">
        <f t="shared" si="28"/>
        <v>0</v>
      </c>
      <c r="I143" s="50">
        <f t="shared" ref="I143" si="30">E143*H143</f>
        <v>0</v>
      </c>
      <c r="J143" s="47"/>
      <c r="K143" s="69"/>
    </row>
    <row r="144" spans="1:13">
      <c r="A144" s="44"/>
      <c r="B144" s="45" t="s">
        <v>151</v>
      </c>
      <c r="C144" s="46" t="s">
        <v>50</v>
      </c>
      <c r="D144" s="47"/>
      <c r="E144" s="48">
        <v>12</v>
      </c>
      <c r="F144" s="49"/>
      <c r="G144" s="48"/>
      <c r="H144" s="50">
        <f t="shared" si="28"/>
        <v>0</v>
      </c>
      <c r="I144" s="50">
        <f t="shared" ref="I144" si="31">H144*E144</f>
        <v>0</v>
      </c>
      <c r="J144" s="47"/>
      <c r="K144" s="69"/>
    </row>
    <row r="145" spans="1:11">
      <c r="A145" s="44"/>
      <c r="B145" s="45"/>
      <c r="C145" s="46"/>
      <c r="D145" s="47"/>
      <c r="E145" s="48"/>
      <c r="F145" s="49"/>
      <c r="G145" s="48"/>
      <c r="H145" s="50"/>
      <c r="I145" s="50"/>
      <c r="J145" s="47"/>
      <c r="K145" s="69"/>
    </row>
    <row r="146" spans="1:11">
      <c r="A146" s="44"/>
      <c r="B146" s="45" t="s">
        <v>152</v>
      </c>
      <c r="C146" s="46" t="s">
        <v>145</v>
      </c>
      <c r="D146" s="47"/>
      <c r="E146" s="48">
        <v>2</v>
      </c>
      <c r="F146" s="49"/>
      <c r="G146" s="48"/>
      <c r="H146" s="50">
        <f>F146*$N$7+G146*$N$9</f>
        <v>0</v>
      </c>
      <c r="I146" s="50">
        <f t="shared" ref="I146" si="32">H146*E146</f>
        <v>0</v>
      </c>
      <c r="J146" s="47"/>
      <c r="K146" s="69"/>
    </row>
    <row r="147" spans="1:11">
      <c r="A147" s="44"/>
      <c r="B147" s="45"/>
      <c r="C147" s="46"/>
      <c r="D147" s="47"/>
      <c r="E147" s="48"/>
      <c r="F147" s="49"/>
      <c r="G147" s="48"/>
      <c r="H147" s="50"/>
      <c r="I147" s="50"/>
      <c r="J147" s="47"/>
      <c r="K147" s="69"/>
    </row>
    <row r="148" spans="1:11">
      <c r="A148" s="44"/>
      <c r="B148" s="45" t="s">
        <v>153</v>
      </c>
      <c r="C148" s="46" t="s">
        <v>31</v>
      </c>
      <c r="D148" s="47"/>
      <c r="E148" s="48">
        <f>(E141+E142+E143+E144)*60</f>
        <v>9360</v>
      </c>
      <c r="F148" s="49"/>
      <c r="G148" s="48"/>
      <c r="H148" s="50">
        <f t="shared" ref="H148:H151" si="33">F148*$N$7+G148*$N$9</f>
        <v>0</v>
      </c>
      <c r="I148" s="50">
        <f t="shared" ref="I148" si="34">H148*E148</f>
        <v>0</v>
      </c>
      <c r="J148" s="47"/>
      <c r="K148" s="69"/>
    </row>
    <row r="149" spans="1:11">
      <c r="A149" s="44"/>
      <c r="B149" s="45" t="s">
        <v>154</v>
      </c>
      <c r="C149" s="46" t="s">
        <v>43</v>
      </c>
      <c r="D149" s="47"/>
      <c r="E149" s="48"/>
      <c r="F149" s="49"/>
      <c r="G149" s="48"/>
      <c r="H149" s="50">
        <f t="shared" si="33"/>
        <v>0</v>
      </c>
      <c r="I149" s="50">
        <f t="shared" ref="I149:I155" si="35">E149*H149</f>
        <v>0</v>
      </c>
      <c r="J149" s="47"/>
      <c r="K149" s="69"/>
    </row>
    <row r="150" spans="1:11">
      <c r="A150" s="44"/>
      <c r="B150" s="45" t="s">
        <v>155</v>
      </c>
      <c r="C150" s="46" t="s">
        <v>31</v>
      </c>
      <c r="D150" s="47"/>
      <c r="E150" s="48">
        <f>((E136)*60)+200</f>
        <v>320</v>
      </c>
      <c r="F150" s="49"/>
      <c r="G150" s="48"/>
      <c r="H150" s="50">
        <f t="shared" si="33"/>
        <v>0</v>
      </c>
      <c r="I150" s="50">
        <f t="shared" ref="I150:I151" si="36">H150*E150</f>
        <v>0</v>
      </c>
      <c r="J150" s="47"/>
      <c r="K150" s="69"/>
    </row>
    <row r="151" spans="1:11">
      <c r="A151" s="44"/>
      <c r="B151" s="45" t="s">
        <v>156</v>
      </c>
      <c r="C151" s="46" t="s">
        <v>31</v>
      </c>
      <c r="D151" s="47"/>
      <c r="E151" s="48">
        <v>250</v>
      </c>
      <c r="F151" s="49"/>
      <c r="G151" s="48"/>
      <c r="H151" s="50">
        <f t="shared" si="33"/>
        <v>0</v>
      </c>
      <c r="I151" s="50">
        <f t="shared" si="36"/>
        <v>0</v>
      </c>
      <c r="J151" s="47"/>
      <c r="K151" s="69"/>
    </row>
    <row r="152" spans="1:11">
      <c r="A152" s="44"/>
      <c r="B152" s="45"/>
      <c r="C152" s="46"/>
      <c r="D152" s="47"/>
      <c r="E152" s="48"/>
      <c r="F152" s="49"/>
      <c r="G152" s="48"/>
      <c r="H152" s="50"/>
      <c r="I152" s="50"/>
      <c r="J152" s="47"/>
      <c r="K152" s="69"/>
    </row>
    <row r="153" spans="1:11">
      <c r="A153" s="44"/>
      <c r="B153" s="45" t="s">
        <v>157</v>
      </c>
      <c r="C153" s="46" t="s">
        <v>145</v>
      </c>
      <c r="D153" s="47"/>
      <c r="E153" s="48">
        <v>1</v>
      </c>
      <c r="F153" s="49"/>
      <c r="G153" s="48"/>
      <c r="H153" s="50">
        <f t="shared" ref="H153:H154" si="37">F153*$N$7+G153*$N$9</f>
        <v>0</v>
      </c>
      <c r="I153" s="50">
        <f t="shared" ref="I153:I154" si="38">H153*E153</f>
        <v>0</v>
      </c>
      <c r="J153" s="47"/>
      <c r="K153" s="69"/>
    </row>
    <row r="154" spans="1:11">
      <c r="A154" s="75"/>
      <c r="B154" s="76" t="s">
        <v>158</v>
      </c>
      <c r="C154" s="77" t="s">
        <v>145</v>
      </c>
      <c r="D154" s="54"/>
      <c r="E154" s="78">
        <v>1</v>
      </c>
      <c r="F154" s="79"/>
      <c r="G154" s="78"/>
      <c r="H154" s="50">
        <f t="shared" si="37"/>
        <v>0</v>
      </c>
      <c r="I154" s="50">
        <f t="shared" si="38"/>
        <v>0</v>
      </c>
      <c r="J154" s="54"/>
      <c r="K154" s="93"/>
    </row>
    <row r="155" spans="1:11">
      <c r="A155" s="44"/>
      <c r="B155" s="45"/>
      <c r="C155" s="46"/>
      <c r="D155" s="47"/>
      <c r="E155" s="48"/>
      <c r="F155" s="49"/>
      <c r="G155" s="48"/>
      <c r="H155" s="50"/>
      <c r="I155" s="50">
        <f t="shared" si="35"/>
        <v>0</v>
      </c>
      <c r="J155" s="47"/>
      <c r="K155" s="69"/>
    </row>
    <row r="156" spans="1:11">
      <c r="A156" s="40" t="s">
        <v>159</v>
      </c>
      <c r="B156" s="41" t="s">
        <v>160</v>
      </c>
      <c r="C156" s="40"/>
      <c r="D156" s="42"/>
      <c r="E156" s="40"/>
      <c r="F156" s="43"/>
      <c r="G156" s="40"/>
      <c r="H156" s="40"/>
      <c r="I156" s="40"/>
      <c r="J156" s="42"/>
      <c r="K156" s="67">
        <f>SUM(I157:I173)</f>
        <v>0</v>
      </c>
    </row>
    <row r="157" spans="1:11">
      <c r="A157" s="44"/>
      <c r="B157" s="80" t="s">
        <v>161</v>
      </c>
      <c r="C157" s="46" t="s">
        <v>50</v>
      </c>
      <c r="D157" s="81"/>
      <c r="E157" s="82">
        <v>1</v>
      </c>
      <c r="F157" s="83"/>
      <c r="G157" s="84"/>
      <c r="H157" s="50">
        <f t="shared" ref="H157:H158" si="39">F157*$N$7+G157*$N$9</f>
        <v>0</v>
      </c>
      <c r="I157" s="50">
        <f t="shared" ref="I157:I158" si="40">H157*E157</f>
        <v>0</v>
      </c>
      <c r="J157" s="47"/>
      <c r="K157" s="69"/>
    </row>
    <row r="158" spans="1:11">
      <c r="A158" s="75"/>
      <c r="B158" s="76" t="s">
        <v>162</v>
      </c>
      <c r="C158" s="77" t="s">
        <v>50</v>
      </c>
      <c r="D158" s="54"/>
      <c r="E158" s="78">
        <v>10</v>
      </c>
      <c r="F158" s="79"/>
      <c r="G158" s="78"/>
      <c r="H158" s="50">
        <f t="shared" si="39"/>
        <v>0</v>
      </c>
      <c r="I158" s="50">
        <f t="shared" si="40"/>
        <v>0</v>
      </c>
      <c r="J158" s="54"/>
      <c r="K158" s="94"/>
    </row>
    <row r="159" spans="1:11">
      <c r="A159" s="75"/>
      <c r="B159" s="85"/>
      <c r="C159" s="77"/>
      <c r="D159" s="54"/>
      <c r="E159" s="78"/>
      <c r="F159" s="79"/>
      <c r="G159" s="78"/>
      <c r="H159" s="86"/>
      <c r="I159" s="50"/>
      <c r="J159" s="54"/>
      <c r="K159" s="94"/>
    </row>
    <row r="160" spans="1:11">
      <c r="A160" s="75"/>
      <c r="B160" s="85" t="s">
        <v>163</v>
      </c>
      <c r="C160" s="77" t="s">
        <v>50</v>
      </c>
      <c r="D160" s="54"/>
      <c r="E160" s="78">
        <f>ROUNDUP(((E158+E157)/20),0)</f>
        <v>1</v>
      </c>
      <c r="F160" s="79"/>
      <c r="G160" s="78"/>
      <c r="H160" s="50">
        <f t="shared" ref="H160:H167" si="41">F160*$N$7+G160*$N$9</f>
        <v>0</v>
      </c>
      <c r="I160" s="50">
        <f t="shared" ref="I160:I167" si="42">H160*E160</f>
        <v>0</v>
      </c>
      <c r="J160" s="54"/>
      <c r="K160" s="70"/>
    </row>
    <row r="161" spans="1:11">
      <c r="A161" s="44"/>
      <c r="B161" s="45" t="s">
        <v>164</v>
      </c>
      <c r="C161" s="46" t="s">
        <v>50</v>
      </c>
      <c r="D161" s="81"/>
      <c r="E161" s="82">
        <f>E160</f>
        <v>1</v>
      </c>
      <c r="F161" s="83"/>
      <c r="G161" s="84"/>
      <c r="H161" s="50">
        <f t="shared" si="41"/>
        <v>0</v>
      </c>
      <c r="I161" s="50">
        <f t="shared" si="42"/>
        <v>0</v>
      </c>
      <c r="J161" s="47"/>
      <c r="K161" s="69"/>
    </row>
    <row r="162" spans="1:11">
      <c r="A162" s="44"/>
      <c r="B162" s="45" t="s">
        <v>165</v>
      </c>
      <c r="C162" s="46" t="s">
        <v>50</v>
      </c>
      <c r="D162" s="81"/>
      <c r="E162" s="82">
        <f>E160</f>
        <v>1</v>
      </c>
      <c r="F162" s="83"/>
      <c r="G162" s="84"/>
      <c r="H162" s="50">
        <f t="shared" si="41"/>
        <v>0</v>
      </c>
      <c r="I162" s="50">
        <f t="shared" si="42"/>
        <v>0</v>
      </c>
      <c r="J162" s="47"/>
      <c r="K162" s="69"/>
    </row>
    <row r="163" spans="1:11">
      <c r="A163" s="44"/>
      <c r="B163" s="45" t="s">
        <v>166</v>
      </c>
      <c r="C163" s="46" t="s">
        <v>50</v>
      </c>
      <c r="D163" s="81"/>
      <c r="E163" s="82">
        <f>E158</f>
        <v>10</v>
      </c>
      <c r="F163" s="83"/>
      <c r="G163" s="84"/>
      <c r="H163" s="50">
        <f t="shared" si="41"/>
        <v>0</v>
      </c>
      <c r="I163" s="50">
        <f t="shared" si="42"/>
        <v>0</v>
      </c>
      <c r="J163" s="47"/>
      <c r="K163" s="69"/>
    </row>
    <row r="164" spans="1:11">
      <c r="A164" s="44"/>
      <c r="B164" s="80" t="s">
        <v>167</v>
      </c>
      <c r="C164" s="46" t="s">
        <v>50</v>
      </c>
      <c r="D164" s="81"/>
      <c r="E164" s="82">
        <f>E163</f>
        <v>10</v>
      </c>
      <c r="F164" s="83"/>
      <c r="G164" s="84"/>
      <c r="H164" s="50">
        <f t="shared" si="41"/>
        <v>0</v>
      </c>
      <c r="I164" s="50">
        <f t="shared" si="42"/>
        <v>0</v>
      </c>
      <c r="J164" s="47"/>
      <c r="K164" s="69"/>
    </row>
    <row r="165" spans="1:11">
      <c r="A165" s="44"/>
      <c r="B165" s="45" t="s">
        <v>168</v>
      </c>
      <c r="C165" s="46" t="s">
        <v>50</v>
      </c>
      <c r="D165" s="81"/>
      <c r="E165" s="82">
        <f>E160</f>
        <v>1</v>
      </c>
      <c r="F165" s="83"/>
      <c r="G165" s="84"/>
      <c r="H165" s="50">
        <f t="shared" si="41"/>
        <v>0</v>
      </c>
      <c r="I165" s="50">
        <f t="shared" si="42"/>
        <v>0</v>
      </c>
      <c r="J165" s="47"/>
      <c r="K165" s="69"/>
    </row>
    <row r="166" spans="1:11">
      <c r="A166" s="75"/>
      <c r="B166" s="76" t="s">
        <v>169</v>
      </c>
      <c r="C166" s="77" t="s">
        <v>50</v>
      </c>
      <c r="D166" s="54"/>
      <c r="E166" s="78">
        <f>E165</f>
        <v>1</v>
      </c>
      <c r="F166" s="79"/>
      <c r="G166" s="78"/>
      <c r="H166" s="50">
        <f t="shared" si="41"/>
        <v>0</v>
      </c>
      <c r="I166" s="50">
        <f t="shared" si="42"/>
        <v>0</v>
      </c>
      <c r="J166" s="54"/>
      <c r="K166" s="93"/>
    </row>
    <row r="167" spans="1:11">
      <c r="A167" s="75"/>
      <c r="B167" s="76" t="s">
        <v>170</v>
      </c>
      <c r="C167" s="77" t="s">
        <v>145</v>
      </c>
      <c r="D167" s="54"/>
      <c r="E167" s="78">
        <v>30</v>
      </c>
      <c r="F167" s="79"/>
      <c r="G167" s="78"/>
      <c r="H167" s="50">
        <f t="shared" si="41"/>
        <v>0</v>
      </c>
      <c r="I167" s="50">
        <f t="shared" si="42"/>
        <v>0</v>
      </c>
      <c r="J167" s="54"/>
      <c r="K167" s="94"/>
    </row>
    <row r="168" spans="1:11" ht="16.2" customHeight="1">
      <c r="A168" s="44"/>
      <c r="B168" s="45"/>
      <c r="C168" s="46"/>
      <c r="D168" s="81"/>
      <c r="E168" s="82"/>
      <c r="F168" s="83"/>
      <c r="G168" s="84"/>
      <c r="H168" s="50"/>
      <c r="I168" s="50"/>
      <c r="J168" s="47"/>
      <c r="K168" s="69"/>
    </row>
    <row r="169" spans="1:11">
      <c r="A169" s="44"/>
      <c r="B169" s="45" t="s">
        <v>153</v>
      </c>
      <c r="C169" s="46" t="s">
        <v>31</v>
      </c>
      <c r="D169" s="81"/>
      <c r="E169" s="82">
        <f>E158*60</f>
        <v>600</v>
      </c>
      <c r="F169" s="83"/>
      <c r="G169" s="84"/>
      <c r="H169" s="50">
        <f>F169*$N$7+G169*$N$9</f>
        <v>0</v>
      </c>
      <c r="I169" s="50">
        <f t="shared" ref="I169" si="43">H169*E169</f>
        <v>0</v>
      </c>
      <c r="J169" s="47"/>
      <c r="K169" s="69"/>
    </row>
    <row r="170" spans="1:11">
      <c r="A170" s="44"/>
      <c r="B170" s="45"/>
      <c r="C170" s="46"/>
      <c r="D170" s="81"/>
      <c r="E170" s="82"/>
      <c r="F170" s="83"/>
      <c r="G170" s="84"/>
      <c r="H170" s="50"/>
      <c r="I170" s="50"/>
      <c r="J170" s="47"/>
      <c r="K170" s="69"/>
    </row>
    <row r="171" spans="1:11">
      <c r="A171" s="75"/>
      <c r="B171" s="76" t="s">
        <v>171</v>
      </c>
      <c r="C171" s="77" t="s">
        <v>145</v>
      </c>
      <c r="D171" s="54"/>
      <c r="E171" s="78">
        <v>1</v>
      </c>
      <c r="F171" s="79"/>
      <c r="G171" s="78"/>
      <c r="H171" s="50">
        <f t="shared" ref="H171:H172" si="44">F171*$N$7+G171*$N$9</f>
        <v>0</v>
      </c>
      <c r="I171" s="86">
        <f t="shared" ref="I171:I172" si="45">H171*E171</f>
        <v>0</v>
      </c>
      <c r="J171" s="54"/>
      <c r="K171" s="93"/>
    </row>
    <row r="172" spans="1:11" ht="16.2" customHeight="1">
      <c r="A172" s="44"/>
      <c r="B172" s="45" t="s">
        <v>172</v>
      </c>
      <c r="C172" s="46" t="s">
        <v>145</v>
      </c>
      <c r="D172" s="81"/>
      <c r="E172" s="82">
        <v>1</v>
      </c>
      <c r="F172" s="79"/>
      <c r="G172" s="78"/>
      <c r="H172" s="50">
        <f t="shared" si="44"/>
        <v>0</v>
      </c>
      <c r="I172" s="86">
        <f t="shared" si="45"/>
        <v>0</v>
      </c>
      <c r="J172" s="47"/>
      <c r="K172" s="69"/>
    </row>
    <row r="173" spans="1:11">
      <c r="A173" s="44"/>
      <c r="B173" s="45"/>
      <c r="C173" s="46"/>
      <c r="D173" s="81"/>
      <c r="E173" s="82"/>
      <c r="F173" s="83"/>
      <c r="G173" s="84"/>
      <c r="H173" s="50"/>
      <c r="I173" s="50"/>
      <c r="J173" s="47"/>
      <c r="K173" s="69"/>
    </row>
    <row r="174" spans="1:11">
      <c r="A174" s="40" t="s">
        <v>173</v>
      </c>
      <c r="B174" s="41" t="s">
        <v>174</v>
      </c>
      <c r="C174" s="40"/>
      <c r="D174" s="42"/>
      <c r="E174" s="40"/>
      <c r="F174" s="43"/>
      <c r="G174" s="40"/>
      <c r="H174" s="40"/>
      <c r="I174" s="40"/>
      <c r="J174" s="42"/>
      <c r="K174" s="67">
        <f>SUM(I175:I207)</f>
        <v>0</v>
      </c>
    </row>
    <row r="175" spans="1:11" hidden="1">
      <c r="A175" s="75"/>
      <c r="B175" s="87" t="s">
        <v>175</v>
      </c>
      <c r="C175" s="88" t="s">
        <v>50</v>
      </c>
      <c r="D175" s="89"/>
      <c r="E175" s="90">
        <v>0</v>
      </c>
      <c r="F175" s="91"/>
      <c r="G175" s="90"/>
      <c r="H175" s="92">
        <v>1500</v>
      </c>
      <c r="I175" s="50">
        <f t="shared" ref="I175:I201" si="46">E175*H175</f>
        <v>0</v>
      </c>
      <c r="J175" s="54"/>
      <c r="K175" s="94"/>
    </row>
    <row r="176" spans="1:11">
      <c r="A176" s="75"/>
      <c r="B176" s="76" t="s">
        <v>176</v>
      </c>
      <c r="C176" s="77" t="s">
        <v>50</v>
      </c>
      <c r="D176" s="54"/>
      <c r="E176" s="78">
        <v>1</v>
      </c>
      <c r="F176" s="79"/>
      <c r="G176" s="78"/>
      <c r="H176" s="50">
        <f>F176*$N$7+G176*$N$9</f>
        <v>0</v>
      </c>
      <c r="I176" s="50">
        <f t="shared" ref="I176" si="47">H176*E176</f>
        <v>0</v>
      </c>
      <c r="J176" s="54"/>
      <c r="K176" s="94"/>
    </row>
    <row r="177" spans="1:13">
      <c r="A177" s="75"/>
      <c r="B177" s="85"/>
      <c r="C177" s="77"/>
      <c r="D177" s="54"/>
      <c r="E177" s="78"/>
      <c r="F177" s="79"/>
      <c r="G177" s="78"/>
      <c r="H177" s="86"/>
      <c r="I177" s="50"/>
      <c r="J177" s="54"/>
      <c r="K177" s="94"/>
    </row>
    <row r="178" spans="1:13">
      <c r="A178" s="75"/>
      <c r="B178" s="76" t="s">
        <v>177</v>
      </c>
      <c r="C178" s="77" t="s">
        <v>50</v>
      </c>
      <c r="D178" s="54"/>
      <c r="E178" s="78">
        <v>2</v>
      </c>
      <c r="F178" s="79"/>
      <c r="G178" s="78"/>
      <c r="H178" s="50">
        <f t="shared" ref="H178:H181" si="48">F178*$N$7+G178*$N$9</f>
        <v>0</v>
      </c>
      <c r="I178" s="50">
        <f t="shared" ref="I178:I181" si="49">H178*E178</f>
        <v>0</v>
      </c>
      <c r="J178" s="54"/>
      <c r="K178" s="94"/>
    </row>
    <row r="179" spans="1:13">
      <c r="A179" s="75"/>
      <c r="B179" s="76" t="s">
        <v>178</v>
      </c>
      <c r="C179" s="77" t="s">
        <v>50</v>
      </c>
      <c r="D179" s="54"/>
      <c r="E179" s="78">
        <v>2</v>
      </c>
      <c r="F179" s="79"/>
      <c r="G179" s="78"/>
      <c r="H179" s="50">
        <f t="shared" si="48"/>
        <v>0</v>
      </c>
      <c r="I179" s="50">
        <f t="shared" si="49"/>
        <v>0</v>
      </c>
      <c r="J179" s="54"/>
      <c r="K179" s="70"/>
    </row>
    <row r="180" spans="1:13">
      <c r="A180" s="44"/>
      <c r="B180" s="45" t="s">
        <v>179</v>
      </c>
      <c r="C180" s="46" t="s">
        <v>50</v>
      </c>
      <c r="D180" s="81"/>
      <c r="E180" s="82">
        <v>2</v>
      </c>
      <c r="F180" s="83"/>
      <c r="G180" s="84"/>
      <c r="H180" s="50">
        <f t="shared" si="48"/>
        <v>0</v>
      </c>
      <c r="I180" s="50">
        <f t="shared" si="49"/>
        <v>0</v>
      </c>
      <c r="J180" s="47"/>
      <c r="K180" s="69"/>
    </row>
    <row r="181" spans="1:13">
      <c r="A181" s="44"/>
      <c r="B181" s="80" t="s">
        <v>180</v>
      </c>
      <c r="C181" s="46" t="s">
        <v>50</v>
      </c>
      <c r="D181" s="81"/>
      <c r="E181" s="82">
        <v>2</v>
      </c>
      <c r="F181" s="83"/>
      <c r="G181" s="84"/>
      <c r="H181" s="50">
        <f t="shared" si="48"/>
        <v>0</v>
      </c>
      <c r="I181" s="50">
        <f t="shared" si="49"/>
        <v>0</v>
      </c>
      <c r="J181" s="47"/>
      <c r="K181" s="69"/>
    </row>
    <row r="182" spans="1:13">
      <c r="A182" s="75"/>
      <c r="B182" s="85"/>
      <c r="C182" s="77"/>
      <c r="D182" s="54"/>
      <c r="E182" s="78"/>
      <c r="F182" s="79"/>
      <c r="G182" s="78"/>
      <c r="H182" s="86"/>
      <c r="I182" s="50"/>
      <c r="J182" s="54"/>
      <c r="K182" s="94"/>
    </row>
    <row r="183" spans="1:13">
      <c r="A183" s="75"/>
      <c r="B183" s="85" t="s">
        <v>181</v>
      </c>
      <c r="C183" s="77" t="s">
        <v>50</v>
      </c>
      <c r="D183" s="54"/>
      <c r="E183" s="78">
        <v>15</v>
      </c>
      <c r="F183" s="79"/>
      <c r="G183" s="78"/>
      <c r="H183" s="50">
        <f t="shared" ref="H183:H184" si="50">F183*$N$7+G183*$N$9</f>
        <v>0</v>
      </c>
      <c r="I183" s="50">
        <f t="shared" ref="I183:I184" si="51">H183*E183</f>
        <v>0</v>
      </c>
      <c r="J183" s="54"/>
      <c r="K183" s="70"/>
      <c r="M183" s="95"/>
    </row>
    <row r="184" spans="1:13">
      <c r="A184" s="44"/>
      <c r="B184" s="45" t="s">
        <v>182</v>
      </c>
      <c r="C184" s="46" t="s">
        <v>50</v>
      </c>
      <c r="D184" s="81"/>
      <c r="E184" s="82">
        <v>0</v>
      </c>
      <c r="F184" s="83"/>
      <c r="G184" s="84"/>
      <c r="H184" s="50">
        <f t="shared" si="50"/>
        <v>0</v>
      </c>
      <c r="I184" s="50">
        <f t="shared" si="51"/>
        <v>0</v>
      </c>
      <c r="J184" s="47"/>
      <c r="K184" s="69"/>
    </row>
    <row r="185" spans="1:13">
      <c r="A185" s="44"/>
      <c r="B185" s="45"/>
      <c r="C185" s="46"/>
      <c r="D185" s="81"/>
      <c r="E185" s="82"/>
      <c r="F185" s="83"/>
      <c r="G185" s="84"/>
      <c r="H185" s="50"/>
      <c r="I185" s="50"/>
      <c r="J185" s="47"/>
      <c r="K185" s="69"/>
    </row>
    <row r="186" spans="1:13">
      <c r="A186" s="44"/>
      <c r="B186" s="45" t="s">
        <v>183</v>
      </c>
      <c r="C186" s="46" t="s">
        <v>50</v>
      </c>
      <c r="D186" s="81"/>
      <c r="E186" s="82">
        <v>1</v>
      </c>
      <c r="F186" s="83"/>
      <c r="G186" s="84"/>
      <c r="H186" s="50">
        <f t="shared" ref="H186:H189" si="52">F186*$N$7+G186*$N$9</f>
        <v>0</v>
      </c>
      <c r="I186" s="50">
        <f t="shared" ref="I186" si="53">H186*E186</f>
        <v>0</v>
      </c>
      <c r="J186" s="47"/>
      <c r="K186" s="69"/>
    </row>
    <row r="187" spans="1:13">
      <c r="A187" s="44"/>
      <c r="B187" s="45" t="s">
        <v>184</v>
      </c>
      <c r="C187" s="46" t="s">
        <v>50</v>
      </c>
      <c r="D187" s="81"/>
      <c r="E187" s="82">
        <v>3</v>
      </c>
      <c r="F187" s="83"/>
      <c r="G187" s="84"/>
      <c r="H187" s="50">
        <f t="shared" si="52"/>
        <v>0</v>
      </c>
      <c r="I187" s="50">
        <f t="shared" si="46"/>
        <v>0</v>
      </c>
      <c r="J187" s="47"/>
      <c r="K187" s="69"/>
    </row>
    <row r="188" spans="1:13">
      <c r="A188" s="44"/>
      <c r="B188" s="45" t="s">
        <v>185</v>
      </c>
      <c r="C188" s="46" t="s">
        <v>50</v>
      </c>
      <c r="D188" s="81"/>
      <c r="E188" s="82">
        <v>1</v>
      </c>
      <c r="F188" s="83"/>
      <c r="G188" s="84"/>
      <c r="H188" s="50">
        <f t="shared" si="52"/>
        <v>0</v>
      </c>
      <c r="I188" s="50">
        <f t="shared" ref="I188:I189" si="54">H188*E188</f>
        <v>0</v>
      </c>
      <c r="J188" s="47"/>
      <c r="K188" s="69"/>
    </row>
    <row r="189" spans="1:13">
      <c r="A189" s="75"/>
      <c r="B189" s="76" t="s">
        <v>186</v>
      </c>
      <c r="C189" s="77" t="s">
        <v>50</v>
      </c>
      <c r="D189" s="54"/>
      <c r="E189" s="78">
        <v>3</v>
      </c>
      <c r="F189" s="79"/>
      <c r="G189" s="78"/>
      <c r="H189" s="50">
        <f t="shared" si="52"/>
        <v>0</v>
      </c>
      <c r="I189" s="50">
        <f t="shared" si="54"/>
        <v>0</v>
      </c>
      <c r="J189" s="54"/>
      <c r="K189" s="93"/>
    </row>
    <row r="190" spans="1:13">
      <c r="A190" s="44"/>
      <c r="B190" s="45"/>
      <c r="C190" s="46"/>
      <c r="D190" s="81"/>
      <c r="E190" s="82"/>
      <c r="F190" s="83"/>
      <c r="G190" s="84"/>
      <c r="H190" s="50"/>
      <c r="I190" s="50"/>
      <c r="J190" s="47"/>
      <c r="K190" s="69"/>
    </row>
    <row r="191" spans="1:13" hidden="1">
      <c r="A191" s="75"/>
      <c r="B191" s="76" t="s">
        <v>187</v>
      </c>
      <c r="C191" s="77" t="s">
        <v>50</v>
      </c>
      <c r="D191" s="54"/>
      <c r="E191" s="78">
        <v>0</v>
      </c>
      <c r="F191" s="79"/>
      <c r="G191" s="78"/>
      <c r="H191" s="86">
        <v>200</v>
      </c>
      <c r="I191" s="50">
        <f t="shared" si="46"/>
        <v>0</v>
      </c>
      <c r="J191" s="54"/>
      <c r="K191" s="93"/>
    </row>
    <row r="192" spans="1:13">
      <c r="A192" s="75"/>
      <c r="B192" s="76" t="s">
        <v>188</v>
      </c>
      <c r="C192" s="77" t="s">
        <v>50</v>
      </c>
      <c r="D192" s="54"/>
      <c r="E192" s="78">
        <v>25</v>
      </c>
      <c r="F192" s="79"/>
      <c r="G192" s="78"/>
      <c r="H192" s="50">
        <f>F192*$N$7+G192*$N$9</f>
        <v>0</v>
      </c>
      <c r="I192" s="50">
        <f t="shared" ref="I192" si="55">H192*E192</f>
        <v>0</v>
      </c>
      <c r="J192" s="54"/>
      <c r="K192" s="94"/>
    </row>
    <row r="193" spans="1:11">
      <c r="A193" s="44"/>
      <c r="B193" s="45" t="s">
        <v>189</v>
      </c>
      <c r="C193" s="46" t="s">
        <v>50</v>
      </c>
      <c r="D193" s="81"/>
      <c r="E193" s="82">
        <v>0</v>
      </c>
      <c r="F193" s="83"/>
      <c r="G193" s="84"/>
      <c r="H193" s="50">
        <v>10</v>
      </c>
      <c r="I193" s="50">
        <f t="shared" si="46"/>
        <v>0</v>
      </c>
      <c r="J193" s="47"/>
      <c r="K193" s="69"/>
    </row>
    <row r="194" spans="1:11" ht="16.2" customHeight="1">
      <c r="A194" s="44"/>
      <c r="B194" s="45" t="s">
        <v>190</v>
      </c>
      <c r="C194" s="46" t="s">
        <v>50</v>
      </c>
      <c r="D194" s="81"/>
      <c r="E194" s="82">
        <v>0</v>
      </c>
      <c r="F194" s="83"/>
      <c r="G194" s="84"/>
      <c r="H194" s="50">
        <v>1782</v>
      </c>
      <c r="I194" s="50">
        <f t="shared" si="46"/>
        <v>0</v>
      </c>
      <c r="J194" s="47"/>
      <c r="K194" s="69"/>
    </row>
    <row r="195" spans="1:11">
      <c r="A195" s="44"/>
      <c r="B195" s="45"/>
      <c r="C195" s="46"/>
      <c r="D195" s="81"/>
      <c r="E195" s="82"/>
      <c r="F195" s="83"/>
      <c r="G195" s="84"/>
      <c r="H195" s="50"/>
      <c r="I195" s="50"/>
      <c r="J195" s="47"/>
      <c r="K195" s="69"/>
    </row>
    <row r="196" spans="1:11">
      <c r="A196" s="44"/>
      <c r="B196" s="45" t="s">
        <v>191</v>
      </c>
      <c r="C196" s="46" t="s">
        <v>50</v>
      </c>
      <c r="D196" s="81"/>
      <c r="E196" s="82">
        <v>12</v>
      </c>
      <c r="F196" s="83"/>
      <c r="G196" s="84"/>
      <c r="H196" s="50">
        <f t="shared" ref="H196:H200" si="56">F196*$N$7+G196*$N$9</f>
        <v>0</v>
      </c>
      <c r="I196" s="50">
        <f t="shared" ref="I196:I200" si="57">H196*E196</f>
        <v>0</v>
      </c>
      <c r="J196" s="47"/>
      <c r="K196" s="69"/>
    </row>
    <row r="197" spans="1:11">
      <c r="A197" s="44"/>
      <c r="B197" s="45" t="s">
        <v>192</v>
      </c>
      <c r="C197" s="46" t="s">
        <v>50</v>
      </c>
      <c r="D197" s="81"/>
      <c r="E197" s="82">
        <v>1</v>
      </c>
      <c r="F197" s="83"/>
      <c r="G197" s="84"/>
      <c r="H197" s="50">
        <f t="shared" si="56"/>
        <v>0</v>
      </c>
      <c r="I197" s="50">
        <f t="shared" si="57"/>
        <v>0</v>
      </c>
      <c r="J197" s="47"/>
      <c r="K197" s="69"/>
    </row>
    <row r="198" spans="1:11">
      <c r="A198" s="44"/>
      <c r="B198" s="45" t="s">
        <v>193</v>
      </c>
      <c r="C198" s="46" t="s">
        <v>50</v>
      </c>
      <c r="D198" s="81"/>
      <c r="E198" s="82">
        <v>63</v>
      </c>
      <c r="F198" s="83"/>
      <c r="G198" s="84"/>
      <c r="H198" s="50">
        <f t="shared" si="56"/>
        <v>0</v>
      </c>
      <c r="I198" s="50">
        <f t="shared" si="57"/>
        <v>0</v>
      </c>
      <c r="J198" s="47"/>
      <c r="K198" s="69"/>
    </row>
    <row r="199" spans="1:11">
      <c r="A199" s="75"/>
      <c r="B199" s="76" t="s">
        <v>194</v>
      </c>
      <c r="C199" s="77" t="s">
        <v>50</v>
      </c>
      <c r="D199" s="54"/>
      <c r="E199" s="78">
        <v>30</v>
      </c>
      <c r="F199" s="79"/>
      <c r="G199" s="78"/>
      <c r="H199" s="50">
        <f t="shared" si="56"/>
        <v>0</v>
      </c>
      <c r="I199" s="50">
        <f t="shared" si="57"/>
        <v>0</v>
      </c>
      <c r="J199" s="54"/>
      <c r="K199" s="93"/>
    </row>
    <row r="200" spans="1:11">
      <c r="A200" s="44"/>
      <c r="B200" s="45" t="s">
        <v>195</v>
      </c>
      <c r="C200" s="46" t="s">
        <v>50</v>
      </c>
      <c r="D200" s="81"/>
      <c r="E200" s="82">
        <v>2</v>
      </c>
      <c r="F200" s="83"/>
      <c r="G200" s="84"/>
      <c r="H200" s="50">
        <f t="shared" si="56"/>
        <v>0</v>
      </c>
      <c r="I200" s="50">
        <f t="shared" si="57"/>
        <v>0</v>
      </c>
      <c r="J200" s="47"/>
      <c r="K200" s="69"/>
    </row>
    <row r="201" spans="1:11" hidden="1">
      <c r="A201" s="75"/>
      <c r="B201" s="76" t="s">
        <v>196</v>
      </c>
      <c r="C201" s="77" t="s">
        <v>50</v>
      </c>
      <c r="D201" s="54"/>
      <c r="E201" s="78">
        <v>0</v>
      </c>
      <c r="F201" s="79"/>
      <c r="G201" s="78"/>
      <c r="H201" s="86">
        <v>110</v>
      </c>
      <c r="I201" s="50">
        <f t="shared" si="46"/>
        <v>0</v>
      </c>
      <c r="J201" s="54"/>
      <c r="K201" s="93"/>
    </row>
    <row r="202" spans="1:11">
      <c r="A202" s="44"/>
      <c r="B202" s="45" t="s">
        <v>197</v>
      </c>
      <c r="C202" s="46" t="s">
        <v>50</v>
      </c>
      <c r="D202" s="81"/>
      <c r="E202" s="82">
        <v>2</v>
      </c>
      <c r="F202" s="83"/>
      <c r="G202" s="84"/>
      <c r="H202" s="50">
        <f>F202*$N$7+G202*$N$9</f>
        <v>0</v>
      </c>
      <c r="I202" s="50">
        <f t="shared" ref="I202" si="58">H202*E202</f>
        <v>0</v>
      </c>
      <c r="J202" s="47"/>
      <c r="K202" s="69"/>
    </row>
    <row r="203" spans="1:11">
      <c r="A203" s="75"/>
      <c r="B203" s="76"/>
      <c r="C203" s="77"/>
      <c r="D203" s="54"/>
      <c r="E203" s="78"/>
      <c r="F203" s="79"/>
      <c r="G203" s="78"/>
      <c r="H203" s="86"/>
      <c r="I203" s="50"/>
      <c r="J203" s="54"/>
      <c r="K203" s="93"/>
    </row>
    <row r="204" spans="1:11">
      <c r="A204" s="75"/>
      <c r="B204" s="76" t="s">
        <v>198</v>
      </c>
      <c r="C204" s="77" t="s">
        <v>31</v>
      </c>
      <c r="D204" s="54"/>
      <c r="E204" s="78">
        <f>(E186+E187+E198+E199)*30</f>
        <v>2910</v>
      </c>
      <c r="F204" s="79"/>
      <c r="G204" s="78"/>
      <c r="H204" s="50">
        <f t="shared" ref="H204:H206" si="59">F204*$N$7+G204*$N$9</f>
        <v>0</v>
      </c>
      <c r="I204" s="50">
        <f t="shared" ref="I204:I206" si="60">H204*E204</f>
        <v>0</v>
      </c>
      <c r="J204" s="54"/>
      <c r="K204" s="93"/>
    </row>
    <row r="205" spans="1:11">
      <c r="A205" s="44"/>
      <c r="B205" s="45" t="s">
        <v>199</v>
      </c>
      <c r="C205" s="46" t="s">
        <v>31</v>
      </c>
      <c r="D205" s="81"/>
      <c r="E205" s="82">
        <f>(E183+E184+E196+E197)*30</f>
        <v>840</v>
      </c>
      <c r="F205" s="83"/>
      <c r="G205" s="84"/>
      <c r="H205" s="50">
        <f t="shared" si="59"/>
        <v>0</v>
      </c>
      <c r="I205" s="50">
        <f t="shared" si="60"/>
        <v>0</v>
      </c>
      <c r="J205" s="47"/>
      <c r="K205" s="69"/>
    </row>
    <row r="206" spans="1:11">
      <c r="A206" s="75"/>
      <c r="B206" s="45" t="s">
        <v>153</v>
      </c>
      <c r="C206" s="77" t="s">
        <v>31</v>
      </c>
      <c r="D206" s="54"/>
      <c r="E206" s="78">
        <f>(E178+E175)*5</f>
        <v>10</v>
      </c>
      <c r="F206" s="79"/>
      <c r="G206" s="78"/>
      <c r="H206" s="50">
        <f t="shared" si="59"/>
        <v>0</v>
      </c>
      <c r="I206" s="50">
        <f t="shared" si="60"/>
        <v>0</v>
      </c>
      <c r="J206" s="54"/>
      <c r="K206" s="93"/>
    </row>
    <row r="207" spans="1:11">
      <c r="A207" s="44"/>
      <c r="B207" s="45"/>
      <c r="C207" s="46"/>
      <c r="D207" s="81"/>
      <c r="E207" s="82"/>
      <c r="F207" s="83"/>
      <c r="G207" s="84"/>
      <c r="H207" s="50"/>
      <c r="I207" s="50"/>
      <c r="J207" s="47"/>
      <c r="K207" s="69"/>
    </row>
    <row r="208" spans="1:11">
      <c r="A208" s="40" t="s">
        <v>200</v>
      </c>
      <c r="B208" s="41" t="s">
        <v>201</v>
      </c>
      <c r="C208" s="40"/>
      <c r="D208" s="42"/>
      <c r="E208" s="40"/>
      <c r="F208" s="43"/>
      <c r="G208" s="40"/>
      <c r="H208" s="40"/>
      <c r="I208" s="40"/>
      <c r="J208" s="42"/>
      <c r="K208" s="67">
        <f>SUM(I209:I228)</f>
        <v>0</v>
      </c>
    </row>
    <row r="209" spans="1:11">
      <c r="A209" s="44"/>
      <c r="B209" s="96"/>
      <c r="C209" s="77"/>
      <c r="D209" s="54"/>
      <c r="E209" s="78"/>
      <c r="F209" s="79"/>
      <c r="G209" s="78"/>
      <c r="H209" s="86"/>
      <c r="I209" s="86"/>
      <c r="J209" s="54"/>
      <c r="K209" s="94"/>
    </row>
    <row r="210" spans="1:11">
      <c r="A210" s="44"/>
      <c r="B210" s="97" t="s">
        <v>202</v>
      </c>
      <c r="C210" s="77"/>
      <c r="D210" s="54"/>
      <c r="E210" s="78"/>
      <c r="F210" s="79"/>
      <c r="G210" s="78"/>
      <c r="H210" s="86"/>
      <c r="I210" s="86"/>
      <c r="J210" s="54"/>
      <c r="K210" s="70"/>
    </row>
    <row r="211" spans="1:11">
      <c r="A211" s="44"/>
      <c r="B211" s="80" t="s">
        <v>203</v>
      </c>
      <c r="C211" s="98" t="s">
        <v>145</v>
      </c>
      <c r="D211" s="54"/>
      <c r="E211" s="78">
        <v>1</v>
      </c>
      <c r="F211" s="79"/>
      <c r="G211" s="78"/>
      <c r="H211" s="50">
        <f t="shared" ref="H211:H212" si="61">F211*$N$7+G211*$N$9</f>
        <v>0</v>
      </c>
      <c r="I211" s="50">
        <f t="shared" ref="I211:I212" si="62">H211*E211</f>
        <v>0</v>
      </c>
      <c r="J211" s="54"/>
      <c r="K211" s="70"/>
    </row>
    <row r="212" spans="1:11">
      <c r="A212" s="44"/>
      <c r="B212" s="80" t="s">
        <v>204</v>
      </c>
      <c r="C212" s="98" t="s">
        <v>50</v>
      </c>
      <c r="D212" s="54"/>
      <c r="E212" s="78">
        <v>1</v>
      </c>
      <c r="F212" s="79"/>
      <c r="G212" s="78"/>
      <c r="H212" s="50">
        <f t="shared" si="61"/>
        <v>0</v>
      </c>
      <c r="I212" s="50">
        <f t="shared" si="62"/>
        <v>0</v>
      </c>
      <c r="J212" s="54"/>
      <c r="K212" s="70"/>
    </row>
    <row r="213" spans="1:11">
      <c r="A213" s="44"/>
      <c r="B213" s="80"/>
      <c r="C213" s="98"/>
      <c r="D213" s="54"/>
      <c r="E213" s="78"/>
      <c r="F213" s="79"/>
      <c r="G213" s="78"/>
      <c r="H213" s="99"/>
      <c r="I213" s="50"/>
      <c r="J213" s="54"/>
      <c r="K213" s="70"/>
    </row>
    <row r="214" spans="1:11">
      <c r="A214" s="44"/>
      <c r="B214" s="80" t="s">
        <v>205</v>
      </c>
      <c r="C214" s="98" t="s">
        <v>50</v>
      </c>
      <c r="D214" s="54"/>
      <c r="E214" s="78">
        <v>8</v>
      </c>
      <c r="F214" s="79"/>
      <c r="G214" s="78"/>
      <c r="H214" s="50">
        <f t="shared" ref="H214:H217" si="63">F214*$N$7+G214*$N$9</f>
        <v>0</v>
      </c>
      <c r="I214" s="50">
        <f t="shared" ref="I214:I217" si="64">H214*E214</f>
        <v>0</v>
      </c>
      <c r="J214" s="54"/>
      <c r="K214" s="70"/>
    </row>
    <row r="215" spans="1:11">
      <c r="A215" s="44"/>
      <c r="B215" s="80" t="s">
        <v>206</v>
      </c>
      <c r="C215" s="98" t="s">
        <v>50</v>
      </c>
      <c r="D215" s="54"/>
      <c r="E215" s="78">
        <v>5</v>
      </c>
      <c r="F215" s="79"/>
      <c r="G215" s="78"/>
      <c r="H215" s="50">
        <f t="shared" si="63"/>
        <v>0</v>
      </c>
      <c r="I215" s="50">
        <f t="shared" si="64"/>
        <v>0</v>
      </c>
      <c r="J215" s="54"/>
      <c r="K215" s="70"/>
    </row>
    <row r="216" spans="1:11">
      <c r="A216" s="44"/>
      <c r="B216" s="80" t="s">
        <v>207</v>
      </c>
      <c r="C216" s="98" t="s">
        <v>50</v>
      </c>
      <c r="D216" s="54"/>
      <c r="E216" s="78">
        <v>6</v>
      </c>
      <c r="F216" s="79"/>
      <c r="G216" s="78"/>
      <c r="H216" s="50">
        <f t="shared" si="63"/>
        <v>0</v>
      </c>
      <c r="I216" s="50">
        <f t="shared" si="64"/>
        <v>0</v>
      </c>
      <c r="J216" s="54"/>
      <c r="K216" s="70"/>
    </row>
    <row r="217" spans="1:11">
      <c r="A217" s="44"/>
      <c r="B217" s="45" t="s">
        <v>208</v>
      </c>
      <c r="C217" s="46" t="s">
        <v>50</v>
      </c>
      <c r="D217" s="47"/>
      <c r="E217" s="48">
        <v>1</v>
      </c>
      <c r="F217" s="49"/>
      <c r="G217" s="48"/>
      <c r="H217" s="50">
        <f t="shared" si="63"/>
        <v>0</v>
      </c>
      <c r="I217" s="50">
        <f t="shared" si="64"/>
        <v>0</v>
      </c>
      <c r="J217" s="47"/>
      <c r="K217" s="114"/>
    </row>
    <row r="218" spans="1:11">
      <c r="A218" s="44"/>
      <c r="B218" s="100"/>
      <c r="C218" s="98"/>
      <c r="D218" s="54"/>
      <c r="E218" s="78"/>
      <c r="F218" s="79"/>
      <c r="G218" s="78"/>
      <c r="H218" s="99">
        <v>0</v>
      </c>
      <c r="I218" s="50"/>
      <c r="J218" s="54"/>
      <c r="K218" s="70"/>
    </row>
    <row r="219" spans="1:11">
      <c r="A219" s="44"/>
      <c r="B219" s="80" t="s">
        <v>209</v>
      </c>
      <c r="C219" s="98" t="s">
        <v>31</v>
      </c>
      <c r="D219" s="54"/>
      <c r="E219" s="78">
        <f>E214*20</f>
        <v>160</v>
      </c>
      <c r="F219" s="79"/>
      <c r="G219" s="78"/>
      <c r="H219" s="50">
        <f t="shared" ref="H219:H221" si="65">F219*$N$7+G219*$N$9</f>
        <v>0</v>
      </c>
      <c r="I219" s="50">
        <f t="shared" ref="I219:I221" si="66">H219*E219</f>
        <v>0</v>
      </c>
      <c r="J219" s="54"/>
      <c r="K219" s="70"/>
    </row>
    <row r="220" spans="1:11">
      <c r="A220" s="44"/>
      <c r="B220" s="80" t="s">
        <v>210</v>
      </c>
      <c r="C220" s="98" t="s">
        <v>31</v>
      </c>
      <c r="D220" s="54"/>
      <c r="E220" s="78">
        <f>(E217+E215+E212+E216)*20</f>
        <v>260</v>
      </c>
      <c r="F220" s="79"/>
      <c r="G220" s="78"/>
      <c r="H220" s="50">
        <f t="shared" si="65"/>
        <v>0</v>
      </c>
      <c r="I220" s="50">
        <f t="shared" si="66"/>
        <v>0</v>
      </c>
      <c r="J220" s="54"/>
      <c r="K220" s="70"/>
    </row>
    <row r="221" spans="1:11">
      <c r="A221" s="44"/>
      <c r="B221" s="80" t="s">
        <v>211</v>
      </c>
      <c r="C221" s="98" t="s">
        <v>31</v>
      </c>
      <c r="D221" s="54"/>
      <c r="E221" s="78">
        <f>(SUM(E223:E223)*50)</f>
        <v>50</v>
      </c>
      <c r="F221" s="79"/>
      <c r="G221" s="78"/>
      <c r="H221" s="50">
        <f t="shared" si="65"/>
        <v>0</v>
      </c>
      <c r="I221" s="50">
        <f t="shared" si="66"/>
        <v>0</v>
      </c>
      <c r="J221" s="54"/>
      <c r="K221" s="70"/>
    </row>
    <row r="222" spans="1:11">
      <c r="A222" s="44"/>
      <c r="B222" s="80"/>
      <c r="C222" s="98"/>
      <c r="D222" s="54"/>
      <c r="E222" s="78"/>
      <c r="F222" s="79"/>
      <c r="G222" s="78"/>
      <c r="H222" s="99">
        <v>0</v>
      </c>
      <c r="I222" s="50"/>
      <c r="J222" s="54"/>
      <c r="K222" s="70"/>
    </row>
    <row r="223" spans="1:11">
      <c r="A223" s="44"/>
      <c r="B223" s="80" t="s">
        <v>212</v>
      </c>
      <c r="C223" s="98" t="s">
        <v>145</v>
      </c>
      <c r="D223" s="54"/>
      <c r="E223" s="78">
        <v>1</v>
      </c>
      <c r="F223" s="79"/>
      <c r="G223" s="78"/>
      <c r="H223" s="50">
        <f t="shared" ref="H223:H225" si="67">F223*$N$7+G223*$N$9</f>
        <v>0</v>
      </c>
      <c r="I223" s="50">
        <f t="shared" ref="I223" si="68">H223*E223</f>
        <v>0</v>
      </c>
      <c r="J223" s="54"/>
      <c r="K223" s="70"/>
    </row>
    <row r="224" spans="1:11">
      <c r="A224" s="44"/>
      <c r="B224" s="101" t="s">
        <v>213</v>
      </c>
      <c r="C224" s="102" t="s">
        <v>145</v>
      </c>
      <c r="D224" s="89"/>
      <c r="E224" s="90">
        <v>1</v>
      </c>
      <c r="F224" s="91"/>
      <c r="G224" s="90"/>
      <c r="H224" s="103">
        <f t="shared" si="67"/>
        <v>0</v>
      </c>
      <c r="I224" s="103">
        <f t="shared" ref="I224:I225" si="69">E224*H224</f>
        <v>0</v>
      </c>
      <c r="J224" s="54"/>
      <c r="K224" s="70"/>
    </row>
    <row r="225" spans="1:11">
      <c r="A225" s="44"/>
      <c r="B225" s="101" t="s">
        <v>214</v>
      </c>
      <c r="C225" s="102" t="s">
        <v>50</v>
      </c>
      <c r="D225" s="89"/>
      <c r="E225" s="90">
        <v>3</v>
      </c>
      <c r="F225" s="91"/>
      <c r="G225" s="90"/>
      <c r="H225" s="103">
        <f t="shared" si="67"/>
        <v>0</v>
      </c>
      <c r="I225" s="103">
        <f t="shared" si="69"/>
        <v>0</v>
      </c>
      <c r="J225" s="54"/>
      <c r="K225" s="70"/>
    </row>
    <row r="226" spans="1:11">
      <c r="A226" s="44"/>
      <c r="B226" s="80"/>
      <c r="C226" s="98"/>
      <c r="D226" s="54"/>
      <c r="E226" s="78"/>
      <c r="F226" s="79"/>
      <c r="G226" s="78"/>
      <c r="H226" s="99"/>
      <c r="I226" s="50"/>
      <c r="J226" s="54"/>
      <c r="K226" s="70"/>
    </row>
    <row r="227" spans="1:11">
      <c r="A227" s="44"/>
      <c r="B227" s="80" t="s">
        <v>215</v>
      </c>
      <c r="C227" s="98" t="s">
        <v>145</v>
      </c>
      <c r="D227" s="54"/>
      <c r="E227" s="78">
        <v>1</v>
      </c>
      <c r="F227" s="79"/>
      <c r="G227" s="78"/>
      <c r="H227" s="50">
        <f t="shared" ref="H227:H228" si="70">F227*$N$7+G227*$N$9</f>
        <v>0</v>
      </c>
      <c r="I227" s="50">
        <f t="shared" ref="I227:I228" si="71">H227*E227</f>
        <v>0</v>
      </c>
      <c r="J227" s="54"/>
      <c r="K227" s="70"/>
    </row>
    <row r="228" spans="1:11">
      <c r="A228" s="44"/>
      <c r="B228" s="80" t="s">
        <v>216</v>
      </c>
      <c r="C228" s="98" t="s">
        <v>145</v>
      </c>
      <c r="D228" s="54"/>
      <c r="E228" s="78">
        <v>1</v>
      </c>
      <c r="F228" s="79"/>
      <c r="G228" s="78"/>
      <c r="H228" s="50">
        <f t="shared" si="70"/>
        <v>0</v>
      </c>
      <c r="I228" s="50">
        <f t="shared" si="71"/>
        <v>0</v>
      </c>
      <c r="J228" s="54"/>
      <c r="K228" s="70"/>
    </row>
    <row r="229" spans="1:11">
      <c r="A229" s="104"/>
      <c r="B229" s="105"/>
      <c r="C229" s="106"/>
      <c r="D229" s="107"/>
      <c r="E229" s="108"/>
      <c r="F229" s="109"/>
      <c r="G229" s="108"/>
      <c r="H229" s="110"/>
      <c r="I229" s="110"/>
      <c r="J229" s="107"/>
      <c r="K229" s="110"/>
    </row>
    <row r="230" spans="1:11">
      <c r="A230" s="40" t="s">
        <v>217</v>
      </c>
      <c r="B230" s="41" t="s">
        <v>218</v>
      </c>
      <c r="C230" s="40"/>
      <c r="D230" s="42"/>
      <c r="E230" s="40"/>
      <c r="F230" s="43"/>
      <c r="G230" s="40"/>
      <c r="H230" s="40"/>
      <c r="I230" s="40"/>
      <c r="J230" s="42"/>
      <c r="K230" s="67">
        <f>SUM(I231:I293)</f>
        <v>0</v>
      </c>
    </row>
    <row r="231" spans="1:11">
      <c r="A231" s="44"/>
      <c r="B231" s="96" t="s">
        <v>219</v>
      </c>
      <c r="C231" s="77"/>
      <c r="D231" s="54"/>
      <c r="E231" s="78"/>
      <c r="F231" s="79"/>
      <c r="G231" s="78"/>
      <c r="H231" s="86"/>
      <c r="I231" s="86"/>
      <c r="J231" s="54"/>
      <c r="K231" s="94"/>
    </row>
    <row r="232" spans="1:11">
      <c r="A232" s="44"/>
      <c r="B232" s="111" t="s">
        <v>220</v>
      </c>
      <c r="C232" s="77" t="s">
        <v>50</v>
      </c>
      <c r="D232" s="54"/>
      <c r="E232" s="78">
        <v>1</v>
      </c>
      <c r="F232" s="79"/>
      <c r="G232" s="78"/>
      <c r="H232" s="50">
        <f>F232*$N$7+G232*$N$9</f>
        <v>0</v>
      </c>
      <c r="I232" s="50">
        <f>H232*E232</f>
        <v>0</v>
      </c>
      <c r="J232" s="54"/>
      <c r="K232" s="70"/>
    </row>
    <row r="233" spans="1:11">
      <c r="A233" s="44"/>
      <c r="B233" s="80" t="s">
        <v>221</v>
      </c>
      <c r="C233" s="98" t="s">
        <v>50</v>
      </c>
      <c r="D233" s="54"/>
      <c r="E233" s="78">
        <v>4</v>
      </c>
      <c r="F233" s="79"/>
      <c r="G233" s="78"/>
      <c r="H233" s="50">
        <f>F233*$N$7+G233*$N$9</f>
        <v>0</v>
      </c>
      <c r="I233" s="50">
        <f t="shared" ref="I233:I234" si="72">H233*E233</f>
        <v>0</v>
      </c>
      <c r="J233" s="54"/>
      <c r="K233" s="70"/>
    </row>
    <row r="234" spans="1:11">
      <c r="A234" s="44"/>
      <c r="B234" s="80" t="s">
        <v>222</v>
      </c>
      <c r="C234" s="98" t="s">
        <v>50</v>
      </c>
      <c r="D234" s="54"/>
      <c r="E234" s="78">
        <v>1</v>
      </c>
      <c r="F234" s="79"/>
      <c r="G234" s="78"/>
      <c r="H234" s="50">
        <f>F234*$N$7+G234*$N$9</f>
        <v>0</v>
      </c>
      <c r="I234" s="50">
        <f t="shared" si="72"/>
        <v>0</v>
      </c>
      <c r="J234" s="54"/>
      <c r="K234" s="70"/>
    </row>
    <row r="235" spans="1:11" ht="14.4" customHeight="1">
      <c r="A235" s="44"/>
      <c r="B235" s="80"/>
      <c r="C235" s="98"/>
      <c r="D235" s="54"/>
      <c r="E235" s="78"/>
      <c r="F235" s="79"/>
      <c r="G235" s="78"/>
      <c r="H235" s="99"/>
      <c r="I235" s="50"/>
      <c r="J235" s="54"/>
      <c r="K235" s="70"/>
    </row>
    <row r="236" spans="1:11">
      <c r="A236" s="44"/>
      <c r="B236" s="80" t="s">
        <v>223</v>
      </c>
      <c r="C236" s="98" t="s">
        <v>50</v>
      </c>
      <c r="D236" s="54"/>
      <c r="E236" s="78">
        <v>6</v>
      </c>
      <c r="F236" s="79"/>
      <c r="G236" s="78"/>
      <c r="H236" s="50">
        <f>F236*$N$7+G236*$N$9</f>
        <v>0</v>
      </c>
      <c r="I236" s="50">
        <f t="shared" ref="I236:I238" si="73">H236*E236</f>
        <v>0</v>
      </c>
      <c r="J236" s="54"/>
      <c r="K236" s="70"/>
    </row>
    <row r="237" spans="1:11">
      <c r="A237" s="44"/>
      <c r="B237" s="80" t="s">
        <v>224</v>
      </c>
      <c r="C237" s="98" t="s">
        <v>50</v>
      </c>
      <c r="D237" s="54"/>
      <c r="E237" s="78">
        <v>5</v>
      </c>
      <c r="F237" s="79"/>
      <c r="G237" s="78"/>
      <c r="H237" s="50">
        <f>F237*$N$7+G237*$N$9</f>
        <v>0</v>
      </c>
      <c r="I237" s="50">
        <f t="shared" si="73"/>
        <v>0</v>
      </c>
      <c r="J237" s="54"/>
      <c r="K237" s="70"/>
    </row>
    <row r="238" spans="1:11">
      <c r="A238" s="44"/>
      <c r="B238" s="80" t="s">
        <v>225</v>
      </c>
      <c r="C238" s="98" t="s">
        <v>50</v>
      </c>
      <c r="D238" s="54"/>
      <c r="E238" s="78">
        <v>3</v>
      </c>
      <c r="F238" s="79"/>
      <c r="G238" s="78"/>
      <c r="H238" s="50">
        <f>F238*$N$7+G238*$N$9</f>
        <v>0</v>
      </c>
      <c r="I238" s="50">
        <f t="shared" si="73"/>
        <v>0</v>
      </c>
      <c r="J238" s="54"/>
      <c r="K238" s="70"/>
    </row>
    <row r="239" spans="1:11">
      <c r="A239" s="44"/>
      <c r="B239" s="80"/>
      <c r="C239" s="112"/>
      <c r="D239" s="54"/>
      <c r="E239" s="78"/>
      <c r="F239" s="79"/>
      <c r="G239" s="78"/>
      <c r="H239" s="86"/>
      <c r="I239" s="86"/>
      <c r="J239" s="54"/>
      <c r="K239" s="70"/>
    </row>
    <row r="240" spans="1:11">
      <c r="A240" s="44"/>
      <c r="B240" s="80" t="s">
        <v>226</v>
      </c>
      <c r="C240" s="98" t="s">
        <v>50</v>
      </c>
      <c r="D240" s="54"/>
      <c r="E240" s="78">
        <v>3</v>
      </c>
      <c r="F240" s="79"/>
      <c r="G240" s="78"/>
      <c r="H240" s="50">
        <f>F240*$N$7+G240*$N$9</f>
        <v>0</v>
      </c>
      <c r="I240" s="50">
        <f t="shared" ref="I240" si="74">H240*E240</f>
        <v>0</v>
      </c>
      <c r="J240" s="54"/>
      <c r="K240" s="70"/>
    </row>
    <row r="241" spans="1:11">
      <c r="A241" s="44"/>
      <c r="B241" s="80"/>
      <c r="C241" s="112"/>
      <c r="D241" s="54"/>
      <c r="E241" s="78"/>
      <c r="F241" s="79"/>
      <c r="G241" s="78"/>
      <c r="H241" s="86"/>
      <c r="I241" s="86"/>
      <c r="J241" s="54"/>
      <c r="K241" s="70"/>
    </row>
    <row r="242" spans="1:11">
      <c r="A242" s="44"/>
      <c r="B242" s="96" t="s">
        <v>227</v>
      </c>
      <c r="C242" s="77"/>
      <c r="D242" s="54"/>
      <c r="E242" s="78"/>
      <c r="F242" s="79"/>
      <c r="G242" s="78"/>
      <c r="H242" s="86"/>
      <c r="I242" s="86"/>
      <c r="J242" s="54"/>
      <c r="K242" s="94"/>
    </row>
    <row r="243" spans="1:11">
      <c r="A243" s="44"/>
      <c r="B243" s="111" t="s">
        <v>220</v>
      </c>
      <c r="C243" s="77" t="s">
        <v>50</v>
      </c>
      <c r="D243" s="54"/>
      <c r="E243" s="78">
        <v>1</v>
      </c>
      <c r="F243" s="79"/>
      <c r="G243" s="78"/>
      <c r="H243" s="50">
        <f>F243*$N$7+G243*$N$9</f>
        <v>0</v>
      </c>
      <c r="I243" s="50">
        <f>H243*E243</f>
        <v>0</v>
      </c>
      <c r="J243" s="54"/>
      <c r="K243" s="70"/>
    </row>
    <row r="244" spans="1:11">
      <c r="A244" s="44"/>
      <c r="B244" s="80" t="s">
        <v>221</v>
      </c>
      <c r="C244" s="98" t="s">
        <v>50</v>
      </c>
      <c r="D244" s="54"/>
      <c r="E244" s="78">
        <v>4</v>
      </c>
      <c r="F244" s="79"/>
      <c r="G244" s="78"/>
      <c r="H244" s="50">
        <f>F244*$N$7+G244*$N$9</f>
        <v>0</v>
      </c>
      <c r="I244" s="50">
        <f t="shared" ref="I244:I245" si="75">H244*E244</f>
        <v>0</v>
      </c>
      <c r="J244" s="54"/>
      <c r="K244" s="70"/>
    </row>
    <row r="245" spans="1:11">
      <c r="A245" s="44"/>
      <c r="B245" s="80" t="s">
        <v>222</v>
      </c>
      <c r="C245" s="98" t="s">
        <v>50</v>
      </c>
      <c r="D245" s="54"/>
      <c r="E245" s="78">
        <v>1</v>
      </c>
      <c r="F245" s="79"/>
      <c r="G245" s="78"/>
      <c r="H245" s="50">
        <f>F245*$N$7+G245*$N$9</f>
        <v>0</v>
      </c>
      <c r="I245" s="50">
        <f t="shared" si="75"/>
        <v>0</v>
      </c>
      <c r="J245" s="54"/>
      <c r="K245" s="70"/>
    </row>
    <row r="246" spans="1:11" ht="14.4" customHeight="1">
      <c r="A246" s="44"/>
      <c r="B246" s="80"/>
      <c r="C246" s="98"/>
      <c r="D246" s="54"/>
      <c r="E246" s="78"/>
      <c r="F246" s="79"/>
      <c r="G246" s="78"/>
      <c r="H246" s="99"/>
      <c r="I246" s="50"/>
      <c r="J246" s="54"/>
      <c r="K246" s="70"/>
    </row>
    <row r="247" spans="1:11">
      <c r="A247" s="44"/>
      <c r="B247" s="80" t="s">
        <v>223</v>
      </c>
      <c r="C247" s="98" t="s">
        <v>50</v>
      </c>
      <c r="D247" s="54"/>
      <c r="E247" s="78">
        <v>15</v>
      </c>
      <c r="F247" s="79"/>
      <c r="G247" s="78"/>
      <c r="H247" s="50">
        <f t="shared" ref="H247:H252" si="76">F247*$N$7+G247*$N$9</f>
        <v>0</v>
      </c>
      <c r="I247" s="50">
        <f t="shared" ref="I247:I252" si="77">H247*E247</f>
        <v>0</v>
      </c>
      <c r="J247" s="54"/>
      <c r="K247" s="70"/>
    </row>
    <row r="248" spans="1:11">
      <c r="A248" s="44"/>
      <c r="B248" s="80" t="s">
        <v>224</v>
      </c>
      <c r="C248" s="98" t="s">
        <v>50</v>
      </c>
      <c r="D248" s="54"/>
      <c r="E248" s="78">
        <v>7</v>
      </c>
      <c r="F248" s="79"/>
      <c r="G248" s="78"/>
      <c r="H248" s="50">
        <f t="shared" si="76"/>
        <v>0</v>
      </c>
      <c r="I248" s="50">
        <f t="shared" si="77"/>
        <v>0</v>
      </c>
      <c r="J248" s="54"/>
      <c r="K248" s="70"/>
    </row>
    <row r="249" spans="1:11">
      <c r="A249" s="44"/>
      <c r="B249" s="80" t="s">
        <v>228</v>
      </c>
      <c r="C249" s="98" t="s">
        <v>50</v>
      </c>
      <c r="D249" s="54"/>
      <c r="E249" s="78">
        <v>1</v>
      </c>
      <c r="F249" s="79"/>
      <c r="G249" s="78"/>
      <c r="H249" s="50">
        <f t="shared" si="76"/>
        <v>0</v>
      </c>
      <c r="I249" s="50">
        <f t="shared" si="77"/>
        <v>0</v>
      </c>
      <c r="J249" s="54"/>
      <c r="K249" s="70"/>
    </row>
    <row r="250" spans="1:11">
      <c r="A250" s="44"/>
      <c r="B250" s="80" t="s">
        <v>229</v>
      </c>
      <c r="C250" s="98" t="s">
        <v>50</v>
      </c>
      <c r="D250" s="54"/>
      <c r="E250" s="78">
        <v>1</v>
      </c>
      <c r="F250" s="79"/>
      <c r="G250" s="78"/>
      <c r="H250" s="50">
        <f t="shared" si="76"/>
        <v>0</v>
      </c>
      <c r="I250" s="50">
        <f t="shared" si="77"/>
        <v>0</v>
      </c>
      <c r="J250" s="54"/>
      <c r="K250" s="70"/>
    </row>
    <row r="251" spans="1:11">
      <c r="A251" s="44"/>
      <c r="B251" s="80" t="s">
        <v>230</v>
      </c>
      <c r="C251" s="98" t="s">
        <v>50</v>
      </c>
      <c r="D251" s="54"/>
      <c r="E251" s="78">
        <v>1</v>
      </c>
      <c r="F251" s="79"/>
      <c r="G251" s="78"/>
      <c r="H251" s="50">
        <f t="shared" si="76"/>
        <v>0</v>
      </c>
      <c r="I251" s="50">
        <f t="shared" si="77"/>
        <v>0</v>
      </c>
      <c r="J251" s="54"/>
      <c r="K251" s="70"/>
    </row>
    <row r="252" spans="1:11">
      <c r="A252" s="44"/>
      <c r="B252" s="80" t="s">
        <v>231</v>
      </c>
      <c r="C252" s="98" t="s">
        <v>50</v>
      </c>
      <c r="D252" s="54"/>
      <c r="E252" s="78">
        <v>1</v>
      </c>
      <c r="F252" s="79"/>
      <c r="G252" s="78"/>
      <c r="H252" s="50">
        <f t="shared" si="76"/>
        <v>0</v>
      </c>
      <c r="I252" s="50">
        <f t="shared" si="77"/>
        <v>0</v>
      </c>
      <c r="J252" s="54"/>
      <c r="K252" s="70"/>
    </row>
    <row r="253" spans="1:11">
      <c r="A253" s="44"/>
      <c r="B253" s="80"/>
      <c r="C253" s="112"/>
      <c r="D253" s="54"/>
      <c r="E253" s="78"/>
      <c r="F253" s="79"/>
      <c r="G253" s="78"/>
      <c r="H253" s="86"/>
      <c r="I253" s="86"/>
      <c r="J253" s="54"/>
      <c r="K253" s="70"/>
    </row>
    <row r="254" spans="1:11">
      <c r="A254" s="44"/>
      <c r="B254" s="113" t="s">
        <v>232</v>
      </c>
      <c r="C254" s="77"/>
      <c r="D254" s="54"/>
      <c r="E254" s="78"/>
      <c r="F254" s="79"/>
      <c r="G254" s="78"/>
      <c r="H254" s="86"/>
      <c r="I254" s="86"/>
      <c r="J254" s="54"/>
      <c r="K254" s="94"/>
    </row>
    <row r="255" spans="1:11">
      <c r="A255" s="44"/>
      <c r="B255" s="80" t="s">
        <v>233</v>
      </c>
      <c r="C255" s="98" t="s">
        <v>50</v>
      </c>
      <c r="D255" s="54"/>
      <c r="E255" s="78">
        <v>1</v>
      </c>
      <c r="F255" s="79"/>
      <c r="G255" s="78"/>
      <c r="H255" s="50">
        <f>F255*$N$7+G255*$N$9</f>
        <v>0</v>
      </c>
      <c r="I255" s="50">
        <f t="shared" ref="I255:I259" si="78">H255*E255</f>
        <v>0</v>
      </c>
      <c r="J255" s="54"/>
      <c r="K255" s="70"/>
    </row>
    <row r="256" spans="1:11">
      <c r="A256" s="44"/>
      <c r="B256" s="80" t="s">
        <v>234</v>
      </c>
      <c r="C256" s="98" t="s">
        <v>50</v>
      </c>
      <c r="D256" s="54"/>
      <c r="E256" s="78">
        <v>1</v>
      </c>
      <c r="F256" s="79"/>
      <c r="G256" s="78"/>
      <c r="H256" s="50">
        <f>F256*$N$7+G256*$N$9</f>
        <v>0</v>
      </c>
      <c r="I256" s="50">
        <f t="shared" si="78"/>
        <v>0</v>
      </c>
      <c r="J256" s="54"/>
      <c r="K256" s="70"/>
    </row>
    <row r="257" spans="1:11">
      <c r="A257" s="44"/>
      <c r="B257" s="80" t="s">
        <v>235</v>
      </c>
      <c r="C257" s="98" t="s">
        <v>50</v>
      </c>
      <c r="D257" s="54"/>
      <c r="E257" s="78">
        <v>1</v>
      </c>
      <c r="F257" s="79"/>
      <c r="G257" s="78"/>
      <c r="H257" s="50">
        <f>F257*$N$7+G257*$N$9</f>
        <v>0</v>
      </c>
      <c r="I257" s="50">
        <f t="shared" si="78"/>
        <v>0</v>
      </c>
      <c r="J257" s="54"/>
      <c r="K257" s="70"/>
    </row>
    <row r="258" spans="1:11">
      <c r="A258" s="44"/>
      <c r="B258" s="80"/>
      <c r="C258" s="112"/>
      <c r="D258" s="54"/>
      <c r="E258" s="78"/>
      <c r="F258" s="79"/>
      <c r="G258" s="78"/>
      <c r="H258" s="86"/>
      <c r="I258" s="86"/>
      <c r="J258" s="54"/>
      <c r="K258" s="70"/>
    </row>
    <row r="259" spans="1:11">
      <c r="A259" s="44"/>
      <c r="B259" s="80" t="s">
        <v>226</v>
      </c>
      <c r="C259" s="98" t="s">
        <v>50</v>
      </c>
      <c r="D259" s="54"/>
      <c r="E259" s="78">
        <v>4</v>
      </c>
      <c r="F259" s="79"/>
      <c r="G259" s="78"/>
      <c r="H259" s="50">
        <f>F259*$N$7+G259*$N$9</f>
        <v>0</v>
      </c>
      <c r="I259" s="50">
        <f t="shared" si="78"/>
        <v>0</v>
      </c>
      <c r="J259" s="54"/>
      <c r="K259" s="70"/>
    </row>
    <row r="260" spans="1:11">
      <c r="A260" s="44"/>
      <c r="B260" s="80"/>
      <c r="C260" s="112"/>
      <c r="D260" s="54"/>
      <c r="E260" s="78"/>
      <c r="F260" s="79"/>
      <c r="G260" s="78"/>
      <c r="H260" s="86"/>
      <c r="I260" s="86"/>
      <c r="J260" s="54"/>
      <c r="K260" s="70"/>
    </row>
    <row r="261" spans="1:11">
      <c r="A261" s="44"/>
      <c r="B261" s="96" t="s">
        <v>236</v>
      </c>
      <c r="C261" s="77"/>
      <c r="D261" s="54"/>
      <c r="E261" s="78"/>
      <c r="F261" s="79"/>
      <c r="G261" s="78"/>
      <c r="H261" s="86"/>
      <c r="I261" s="86"/>
      <c r="J261" s="54"/>
      <c r="K261" s="94"/>
    </row>
    <row r="262" spans="1:11">
      <c r="A262" s="44"/>
      <c r="B262" s="111" t="s">
        <v>220</v>
      </c>
      <c r="C262" s="77" t="s">
        <v>50</v>
      </c>
      <c r="D262" s="54"/>
      <c r="E262" s="78">
        <v>1</v>
      </c>
      <c r="F262" s="79"/>
      <c r="G262" s="78"/>
      <c r="H262" s="50">
        <f>F262*$N$7+G262*$N$9</f>
        <v>0</v>
      </c>
      <c r="I262" s="50">
        <f>H262*E262</f>
        <v>0</v>
      </c>
      <c r="J262" s="54"/>
      <c r="K262" s="70"/>
    </row>
    <row r="263" spans="1:11">
      <c r="A263" s="44"/>
      <c r="B263" s="80" t="s">
        <v>221</v>
      </c>
      <c r="C263" s="98" t="s">
        <v>50</v>
      </c>
      <c r="D263" s="54"/>
      <c r="E263" s="78">
        <v>5</v>
      </c>
      <c r="F263" s="79"/>
      <c r="G263" s="78"/>
      <c r="H263" s="50">
        <f>F263*$N$7+G263*$N$9</f>
        <v>0</v>
      </c>
      <c r="I263" s="50">
        <f t="shared" ref="I263:I264" si="79">H263*E263</f>
        <v>0</v>
      </c>
      <c r="J263" s="54"/>
      <c r="K263" s="70"/>
    </row>
    <row r="264" spans="1:11">
      <c r="A264" s="44"/>
      <c r="B264" s="80" t="s">
        <v>222</v>
      </c>
      <c r="C264" s="98" t="s">
        <v>50</v>
      </c>
      <c r="D264" s="54"/>
      <c r="E264" s="78">
        <v>2</v>
      </c>
      <c r="F264" s="79"/>
      <c r="G264" s="78"/>
      <c r="H264" s="50">
        <f>F264*$N$7+G264*$N$9</f>
        <v>0</v>
      </c>
      <c r="I264" s="50">
        <f t="shared" si="79"/>
        <v>0</v>
      </c>
      <c r="J264" s="54"/>
      <c r="K264" s="70"/>
    </row>
    <row r="265" spans="1:11" ht="14.4" customHeight="1">
      <c r="A265" s="44"/>
      <c r="B265" s="80"/>
      <c r="C265" s="98"/>
      <c r="D265" s="54"/>
      <c r="E265" s="78"/>
      <c r="F265" s="79"/>
      <c r="G265" s="78"/>
      <c r="H265" s="99"/>
      <c r="I265" s="50"/>
      <c r="J265" s="54"/>
      <c r="K265" s="70"/>
    </row>
    <row r="266" spans="1:11">
      <c r="A266" s="44"/>
      <c r="B266" s="80" t="s">
        <v>223</v>
      </c>
      <c r="C266" s="98" t="s">
        <v>50</v>
      </c>
      <c r="D266" s="54"/>
      <c r="E266" s="78">
        <v>6</v>
      </c>
      <c r="F266" s="79"/>
      <c r="G266" s="78"/>
      <c r="H266" s="50">
        <f>F266*$N$7+G266*$N$9</f>
        <v>0</v>
      </c>
      <c r="I266" s="50">
        <f t="shared" ref="I266:I268" si="80">H266*E266</f>
        <v>0</v>
      </c>
      <c r="J266" s="54"/>
      <c r="K266" s="70"/>
    </row>
    <row r="267" spans="1:11">
      <c r="A267" s="44"/>
      <c r="B267" s="80" t="s">
        <v>224</v>
      </c>
      <c r="C267" s="98" t="s">
        <v>50</v>
      </c>
      <c r="D267" s="54"/>
      <c r="E267" s="78">
        <v>5</v>
      </c>
      <c r="F267" s="79"/>
      <c r="G267" s="78"/>
      <c r="H267" s="50">
        <f>F267*$N$7+G267*$N$9</f>
        <v>0</v>
      </c>
      <c r="I267" s="50">
        <f t="shared" si="80"/>
        <v>0</v>
      </c>
      <c r="J267" s="54"/>
      <c r="K267" s="70"/>
    </row>
    <row r="268" spans="1:11">
      <c r="A268" s="44"/>
      <c r="B268" s="80" t="s">
        <v>231</v>
      </c>
      <c r="C268" s="98" t="s">
        <v>50</v>
      </c>
      <c r="D268" s="54"/>
      <c r="E268" s="78">
        <v>2</v>
      </c>
      <c r="F268" s="79"/>
      <c r="G268" s="78"/>
      <c r="H268" s="50">
        <f>F268*$N$7+G268*$N$9</f>
        <v>0</v>
      </c>
      <c r="I268" s="50">
        <f t="shared" si="80"/>
        <v>0</v>
      </c>
      <c r="J268" s="54"/>
      <c r="K268" s="70"/>
    </row>
    <row r="269" spans="1:11">
      <c r="A269" s="44"/>
      <c r="B269" s="80"/>
      <c r="C269" s="112"/>
      <c r="D269" s="54"/>
      <c r="E269" s="78"/>
      <c r="F269" s="79"/>
      <c r="G269" s="78"/>
      <c r="H269" s="86"/>
      <c r="I269" s="86"/>
      <c r="J269" s="54"/>
      <c r="K269" s="70"/>
    </row>
    <row r="270" spans="1:11">
      <c r="A270" s="44"/>
      <c r="B270" s="113" t="s">
        <v>232</v>
      </c>
      <c r="C270" s="77"/>
      <c r="D270" s="54"/>
      <c r="E270" s="78"/>
      <c r="F270" s="79"/>
      <c r="G270" s="78"/>
      <c r="H270" s="86"/>
      <c r="I270" s="86"/>
      <c r="J270" s="54"/>
      <c r="K270" s="94"/>
    </row>
    <row r="271" spans="1:11">
      <c r="A271" s="44"/>
      <c r="B271" s="80" t="s">
        <v>233</v>
      </c>
      <c r="C271" s="98" t="s">
        <v>50</v>
      </c>
      <c r="D271" s="54"/>
      <c r="E271" s="78">
        <v>1</v>
      </c>
      <c r="F271" s="79"/>
      <c r="G271" s="78"/>
      <c r="H271" s="50">
        <f>F271*$N$7+G271*$N$9</f>
        <v>0</v>
      </c>
      <c r="I271" s="50">
        <f t="shared" ref="I271:I273" si="81">H271*E271</f>
        <v>0</v>
      </c>
      <c r="J271" s="54"/>
      <c r="K271" s="70"/>
    </row>
    <row r="272" spans="1:11">
      <c r="A272" s="44"/>
      <c r="B272" s="80" t="s">
        <v>234</v>
      </c>
      <c r="C272" s="98" t="s">
        <v>50</v>
      </c>
      <c r="D272" s="54"/>
      <c r="E272" s="78">
        <v>1</v>
      </c>
      <c r="F272" s="79"/>
      <c r="G272" s="78"/>
      <c r="H272" s="50">
        <f>F272*$N$7+G272*$N$9</f>
        <v>0</v>
      </c>
      <c r="I272" s="50">
        <f t="shared" si="81"/>
        <v>0</v>
      </c>
      <c r="J272" s="54"/>
      <c r="K272" s="70"/>
    </row>
    <row r="273" spans="1:11">
      <c r="A273" s="44"/>
      <c r="B273" s="80" t="s">
        <v>235</v>
      </c>
      <c r="C273" s="98" t="s">
        <v>50</v>
      </c>
      <c r="D273" s="54"/>
      <c r="E273" s="78">
        <v>1</v>
      </c>
      <c r="F273" s="79"/>
      <c r="G273" s="78"/>
      <c r="H273" s="50">
        <f>F273*$N$7+G273*$N$9</f>
        <v>0</v>
      </c>
      <c r="I273" s="50">
        <f t="shared" si="81"/>
        <v>0</v>
      </c>
      <c r="J273" s="54"/>
      <c r="K273" s="70"/>
    </row>
    <row r="274" spans="1:11">
      <c r="A274" s="44"/>
      <c r="B274" s="80"/>
      <c r="C274" s="112"/>
      <c r="D274" s="54"/>
      <c r="E274" s="78"/>
      <c r="F274" s="79"/>
      <c r="G274" s="78"/>
      <c r="H274" s="86"/>
      <c r="I274" s="86"/>
      <c r="J274" s="54"/>
      <c r="K274" s="70"/>
    </row>
    <row r="275" spans="1:11">
      <c r="A275" s="44"/>
      <c r="B275" s="113" t="s">
        <v>237</v>
      </c>
      <c r="C275" s="77"/>
      <c r="D275" s="54"/>
      <c r="E275" s="78"/>
      <c r="F275" s="79"/>
      <c r="G275" s="78"/>
      <c r="H275" s="86"/>
      <c r="I275" s="86"/>
      <c r="J275" s="54"/>
      <c r="K275" s="94"/>
    </row>
    <row r="276" spans="1:11">
      <c r="A276" s="44"/>
      <c r="B276" s="80" t="s">
        <v>238</v>
      </c>
      <c r="C276" s="98" t="s">
        <v>50</v>
      </c>
      <c r="D276" s="54"/>
      <c r="E276" s="78">
        <v>4</v>
      </c>
      <c r="F276" s="79"/>
      <c r="G276" s="78"/>
      <c r="H276" s="50">
        <f>F276*$N$7+G276*$N$9</f>
        <v>0</v>
      </c>
      <c r="I276" s="50">
        <f t="shared" ref="I276:I279" si="82">H276*E276</f>
        <v>0</v>
      </c>
      <c r="J276" s="54"/>
      <c r="K276" s="70"/>
    </row>
    <row r="277" spans="1:11">
      <c r="A277" s="44"/>
      <c r="B277" s="80" t="s">
        <v>239</v>
      </c>
      <c r="C277" s="98" t="s">
        <v>50</v>
      </c>
      <c r="D277" s="54"/>
      <c r="E277" s="78">
        <v>4</v>
      </c>
      <c r="F277" s="79"/>
      <c r="G277" s="78"/>
      <c r="H277" s="50">
        <f>F277*$N$7+G277*$N$9</f>
        <v>0</v>
      </c>
      <c r="I277" s="50">
        <f t="shared" si="82"/>
        <v>0</v>
      </c>
      <c r="J277" s="54"/>
      <c r="K277" s="70"/>
    </row>
    <row r="278" spans="1:11">
      <c r="A278" s="44"/>
      <c r="B278" s="80" t="s">
        <v>235</v>
      </c>
      <c r="C278" s="98" t="s">
        <v>50</v>
      </c>
      <c r="D278" s="54"/>
      <c r="E278" s="78">
        <v>4</v>
      </c>
      <c r="F278" s="79"/>
      <c r="G278" s="78"/>
      <c r="H278" s="50">
        <f>F278*$N$7+G278*$N$9</f>
        <v>0</v>
      </c>
      <c r="I278" s="50">
        <f t="shared" si="82"/>
        <v>0</v>
      </c>
      <c r="J278" s="54"/>
      <c r="K278" s="70"/>
    </row>
    <row r="279" spans="1:11">
      <c r="A279" s="44"/>
      <c r="B279" s="80" t="s">
        <v>240</v>
      </c>
      <c r="C279" s="98" t="s">
        <v>50</v>
      </c>
      <c r="D279" s="54"/>
      <c r="E279" s="78">
        <v>1</v>
      </c>
      <c r="F279" s="79"/>
      <c r="G279" s="78"/>
      <c r="H279" s="50">
        <f>F279*$N$7+G279*$N$9</f>
        <v>0</v>
      </c>
      <c r="I279" s="50">
        <f t="shared" si="82"/>
        <v>0</v>
      </c>
      <c r="J279" s="54"/>
      <c r="K279" s="70"/>
    </row>
    <row r="280" spans="1:11">
      <c r="A280" s="44"/>
      <c r="B280" s="80"/>
      <c r="C280" s="112"/>
      <c r="D280" s="54"/>
      <c r="E280" s="78"/>
      <c r="F280" s="79"/>
      <c r="G280" s="78"/>
      <c r="H280" s="86"/>
      <c r="I280" s="86"/>
      <c r="J280" s="54"/>
      <c r="K280" s="70"/>
    </row>
    <row r="281" spans="1:11">
      <c r="A281" s="44"/>
      <c r="B281" s="80" t="s">
        <v>226</v>
      </c>
      <c r="C281" s="98" t="s">
        <v>50</v>
      </c>
      <c r="D281" s="54"/>
      <c r="E281" s="78">
        <v>5</v>
      </c>
      <c r="F281" s="79"/>
      <c r="G281" s="78"/>
      <c r="H281" s="50">
        <f>F281*$N$7+G281*$N$9</f>
        <v>0</v>
      </c>
      <c r="I281" s="50">
        <f t="shared" ref="I281" si="83">H281*E281</f>
        <v>0</v>
      </c>
      <c r="J281" s="54"/>
      <c r="K281" s="70"/>
    </row>
    <row r="282" spans="1:11">
      <c r="A282" s="44"/>
      <c r="B282" s="80"/>
      <c r="C282" s="112"/>
      <c r="D282" s="54"/>
      <c r="E282" s="78"/>
      <c r="F282" s="79"/>
      <c r="G282" s="78"/>
      <c r="H282" s="86"/>
      <c r="I282" s="86"/>
      <c r="J282" s="54"/>
      <c r="K282" s="70"/>
    </row>
    <row r="283" spans="1:11">
      <c r="A283" s="44"/>
      <c r="B283" s="96" t="s">
        <v>241</v>
      </c>
      <c r="C283" s="77"/>
      <c r="D283" s="54"/>
      <c r="E283" s="78"/>
      <c r="F283" s="79"/>
      <c r="G283" s="78"/>
      <c r="H283" s="86"/>
      <c r="I283" s="86"/>
      <c r="J283" s="54"/>
      <c r="K283" s="94"/>
    </row>
    <row r="284" spans="1:11">
      <c r="A284" s="44"/>
      <c r="B284" s="111" t="s">
        <v>220</v>
      </c>
      <c r="C284" s="77" t="s">
        <v>50</v>
      </c>
      <c r="D284" s="54"/>
      <c r="E284" s="78">
        <v>1</v>
      </c>
      <c r="F284" s="79"/>
      <c r="G284" s="78"/>
      <c r="H284" s="50">
        <f>F284*$N$7+G284*$N$9</f>
        <v>0</v>
      </c>
      <c r="I284" s="50">
        <f>H284*E284</f>
        <v>0</v>
      </c>
      <c r="J284" s="54"/>
      <c r="K284" s="70"/>
    </row>
    <row r="285" spans="1:11">
      <c r="A285" s="44"/>
      <c r="B285" s="80" t="s">
        <v>221</v>
      </c>
      <c r="C285" s="98" t="s">
        <v>50</v>
      </c>
      <c r="D285" s="54"/>
      <c r="E285" s="78">
        <v>4</v>
      </c>
      <c r="F285" s="79"/>
      <c r="G285" s="78"/>
      <c r="H285" s="50">
        <f>F285*$N$7+G285*$N$9</f>
        <v>0</v>
      </c>
      <c r="I285" s="50">
        <f t="shared" ref="I285" si="84">H285*E285</f>
        <v>0</v>
      </c>
      <c r="J285" s="54"/>
      <c r="K285" s="70"/>
    </row>
    <row r="286" spans="1:11" ht="14.4" customHeight="1">
      <c r="A286" s="44"/>
      <c r="B286" s="80"/>
      <c r="C286" s="98"/>
      <c r="D286" s="54"/>
      <c r="E286" s="78"/>
      <c r="F286" s="79"/>
      <c r="G286" s="78"/>
      <c r="H286" s="99"/>
      <c r="I286" s="50"/>
      <c r="J286" s="54"/>
      <c r="K286" s="70"/>
    </row>
    <row r="287" spans="1:11">
      <c r="A287" s="44"/>
      <c r="B287" s="80" t="s">
        <v>223</v>
      </c>
      <c r="C287" s="98" t="s">
        <v>50</v>
      </c>
      <c r="D287" s="54"/>
      <c r="E287" s="78">
        <v>12</v>
      </c>
      <c r="F287" s="79"/>
      <c r="G287" s="78"/>
      <c r="H287" s="50">
        <f>F287*$N$7+G287*$N$9</f>
        <v>0</v>
      </c>
      <c r="I287" s="50">
        <f t="shared" ref="I287:I289" si="85">H287*E287</f>
        <v>0</v>
      </c>
      <c r="J287" s="54"/>
      <c r="K287" s="70"/>
    </row>
    <row r="288" spans="1:11">
      <c r="A288" s="44"/>
      <c r="B288" s="80" t="s">
        <v>224</v>
      </c>
      <c r="C288" s="98" t="s">
        <v>50</v>
      </c>
      <c r="D288" s="54"/>
      <c r="E288" s="78">
        <v>5</v>
      </c>
      <c r="F288" s="79"/>
      <c r="G288" s="78"/>
      <c r="H288" s="50">
        <f>F288*$N$7+G288*$N$9</f>
        <v>0</v>
      </c>
      <c r="I288" s="50">
        <f t="shared" si="85"/>
        <v>0</v>
      </c>
      <c r="J288" s="54"/>
      <c r="K288" s="70"/>
    </row>
    <row r="289" spans="1:13">
      <c r="A289" s="44"/>
      <c r="B289" s="80" t="s">
        <v>231</v>
      </c>
      <c r="C289" s="98" t="s">
        <v>50</v>
      </c>
      <c r="D289" s="54"/>
      <c r="E289" s="78">
        <v>3</v>
      </c>
      <c r="F289" s="79"/>
      <c r="G289" s="78"/>
      <c r="H289" s="50">
        <f>F289*$N$7+G289*$N$9</f>
        <v>0</v>
      </c>
      <c r="I289" s="50">
        <f t="shared" si="85"/>
        <v>0</v>
      </c>
      <c r="J289" s="54"/>
      <c r="K289" s="70"/>
    </row>
    <row r="290" spans="1:13">
      <c r="A290" s="44"/>
      <c r="B290" s="80"/>
      <c r="C290" s="112"/>
      <c r="D290" s="54"/>
      <c r="E290" s="78"/>
      <c r="F290" s="79"/>
      <c r="G290" s="78"/>
      <c r="H290" s="86"/>
      <c r="I290" s="86"/>
      <c r="J290" s="54"/>
      <c r="K290" s="70"/>
    </row>
    <row r="291" spans="1:13">
      <c r="A291" s="44"/>
      <c r="B291" s="80" t="s">
        <v>242</v>
      </c>
      <c r="C291" s="98" t="s">
        <v>50</v>
      </c>
      <c r="D291" s="54"/>
      <c r="E291" s="78">
        <v>6</v>
      </c>
      <c r="F291" s="79"/>
      <c r="G291" s="78"/>
      <c r="H291" s="50">
        <f>F291*$N$7+G291*$N$9</f>
        <v>0</v>
      </c>
      <c r="I291" s="50">
        <f t="shared" ref="I291:I292" si="86">H291*E291</f>
        <v>0</v>
      </c>
      <c r="J291" s="54"/>
      <c r="K291" s="70"/>
    </row>
    <row r="292" spans="1:13">
      <c r="A292" s="44"/>
      <c r="B292" s="80" t="s">
        <v>226</v>
      </c>
      <c r="C292" s="98" t="s">
        <v>50</v>
      </c>
      <c r="D292" s="54"/>
      <c r="E292" s="78">
        <v>5</v>
      </c>
      <c r="F292" s="79"/>
      <c r="G292" s="78"/>
      <c r="H292" s="50">
        <f>F292*$N$7+G292*$N$9</f>
        <v>0</v>
      </c>
      <c r="I292" s="50">
        <f t="shared" si="86"/>
        <v>0</v>
      </c>
      <c r="J292" s="54"/>
      <c r="K292" s="70"/>
    </row>
    <row r="293" spans="1:13">
      <c r="A293" s="75"/>
      <c r="B293" s="76"/>
      <c r="C293" s="77"/>
      <c r="D293" s="54"/>
      <c r="E293" s="78"/>
      <c r="F293" s="79"/>
      <c r="G293" s="78"/>
      <c r="H293" s="86"/>
      <c r="I293" s="50">
        <f t="shared" ref="I293" si="87">E293*H293</f>
        <v>0</v>
      </c>
      <c r="J293" s="54"/>
      <c r="K293" s="93"/>
    </row>
    <row r="294" spans="1:13">
      <c r="A294" s="115" t="s">
        <v>7</v>
      </c>
      <c r="B294" s="125" t="str">
        <f>"Total HT BASE du lot "&amp;$B$5</f>
        <v>Total HT BASE du lot LOT ELECTRICITE CFO-CFA</v>
      </c>
      <c r="C294" s="125"/>
      <c r="D294" s="116"/>
      <c r="E294" s="117"/>
      <c r="F294" s="118"/>
      <c r="G294" s="119"/>
      <c r="H294" s="119"/>
      <c r="I294" s="121" t="str">
        <f>IF(SUM(I11:I293)=K294,"","ERREUR sur totaux")</f>
        <v/>
      </c>
      <c r="J294" s="116"/>
      <c r="K294" s="122">
        <f>SUM(K10:K293)</f>
        <v>0</v>
      </c>
      <c r="M294" s="68"/>
    </row>
    <row r="295" spans="1:13">
      <c r="A295" s="131" t="s">
        <v>243</v>
      </c>
      <c r="B295" s="131"/>
      <c r="C295" s="120">
        <v>0.2</v>
      </c>
      <c r="D295" s="116"/>
      <c r="E295" s="132"/>
      <c r="F295" s="133"/>
      <c r="G295" s="133"/>
      <c r="H295" s="133"/>
      <c r="I295" s="134"/>
      <c r="J295" s="116"/>
      <c r="K295" s="123">
        <f>K294*C295</f>
        <v>0</v>
      </c>
    </row>
    <row r="296" spans="1:13">
      <c r="A296" s="115" t="s">
        <v>7</v>
      </c>
      <c r="B296" s="125" t="str">
        <f>"Total TTC BASE du lot "&amp;$B$5</f>
        <v>Total TTC BASE du lot LOT ELECTRICITE CFO-CFA</v>
      </c>
      <c r="C296" s="125"/>
      <c r="D296" s="116"/>
      <c r="E296" s="126"/>
      <c r="F296" s="127"/>
      <c r="G296" s="127"/>
      <c r="H296" s="127"/>
      <c r="I296" s="128"/>
      <c r="J296" s="116"/>
      <c r="K296" s="124">
        <f>SUM(K294:K295)</f>
        <v>0</v>
      </c>
    </row>
  </sheetData>
  <mergeCells count="12">
    <mergeCell ref="E2:K2"/>
    <mergeCell ref="E3:K3"/>
    <mergeCell ref="A4:B4"/>
    <mergeCell ref="H4:I4"/>
    <mergeCell ref="H5:I5"/>
    <mergeCell ref="B296:C296"/>
    <mergeCell ref="E296:I296"/>
    <mergeCell ref="A9:K9"/>
    <mergeCell ref="A133:K133"/>
    <mergeCell ref="B294:C294"/>
    <mergeCell ref="A295:B295"/>
    <mergeCell ref="E295:I295"/>
  </mergeCells>
  <conditionalFormatting sqref="A8:K8">
    <cfRule type="cellIs" dxfId="280" priority="451" operator="equal">
      <formula>0</formula>
    </cfRule>
  </conditionalFormatting>
  <conditionalFormatting sqref="A9">
    <cfRule type="cellIs" dxfId="279" priority="452" operator="equal">
      <formula>0</formula>
    </cfRule>
  </conditionalFormatting>
  <conditionalFormatting sqref="A10:K10">
    <cfRule type="cellIs" dxfId="278" priority="517" operator="equal">
      <formula>0</formula>
    </cfRule>
  </conditionalFormatting>
  <conditionalFormatting sqref="A11:K11">
    <cfRule type="cellIs" dxfId="277" priority="516" operator="equal">
      <formula>0</formula>
    </cfRule>
  </conditionalFormatting>
  <conditionalFormatting sqref="A13:K13">
    <cfRule type="cellIs" dxfId="276" priority="526" operator="equal">
      <formula>0</formula>
    </cfRule>
  </conditionalFormatting>
  <conditionalFormatting sqref="A19:K19">
    <cfRule type="cellIs" dxfId="275" priority="527" operator="equal">
      <formula>0</formula>
    </cfRule>
  </conditionalFormatting>
  <conditionalFormatting sqref="B21">
    <cfRule type="cellIs" dxfId="274" priority="514" operator="equal">
      <formula>0</formula>
    </cfRule>
    <cfRule type="cellIs" dxfId="273" priority="515" operator="equal">
      <formula>0</formula>
    </cfRule>
  </conditionalFormatting>
  <conditionalFormatting sqref="H24">
    <cfRule type="cellIs" dxfId="272" priority="9" operator="equal">
      <formula>0</formula>
    </cfRule>
    <cfRule type="cellIs" dxfId="271" priority="10" operator="equal">
      <formula>0</formula>
    </cfRule>
  </conditionalFormatting>
  <conditionalFormatting sqref="B27">
    <cfRule type="cellIs" dxfId="270" priority="99" operator="equal">
      <formula>0</formula>
    </cfRule>
    <cfRule type="cellIs" dxfId="269" priority="100" operator="equal">
      <formula>0</formula>
    </cfRule>
  </conditionalFormatting>
  <conditionalFormatting sqref="H27">
    <cfRule type="cellIs" dxfId="268" priority="97" operator="equal">
      <formula>0</formula>
    </cfRule>
    <cfRule type="cellIs" dxfId="267" priority="98" operator="equal">
      <formula>0</formula>
    </cfRule>
  </conditionalFormatting>
  <conditionalFormatting sqref="B30">
    <cfRule type="cellIs" dxfId="266" priority="95" operator="equal">
      <formula>0</formula>
    </cfRule>
    <cfRule type="cellIs" dxfId="265" priority="96" operator="equal">
      <formula>0</formula>
    </cfRule>
  </conditionalFormatting>
  <conditionalFormatting sqref="H30">
    <cfRule type="cellIs" dxfId="264" priority="93" operator="equal">
      <formula>0</formula>
    </cfRule>
    <cfRule type="cellIs" dxfId="263" priority="94" operator="equal">
      <formula>0</formula>
    </cfRule>
  </conditionalFormatting>
  <conditionalFormatting sqref="A32:K32">
    <cfRule type="cellIs" dxfId="262" priority="525" operator="equal">
      <formula>0</formula>
    </cfRule>
  </conditionalFormatting>
  <conditionalFormatting sqref="H33">
    <cfRule type="cellIs" dxfId="261" priority="90" operator="equal">
      <formula>0</formula>
    </cfRule>
    <cfRule type="cellIs" dxfId="260" priority="91" operator="equal">
      <formula>0</formula>
    </cfRule>
  </conditionalFormatting>
  <conditionalFormatting sqref="H34">
    <cfRule type="cellIs" dxfId="259" priority="88" operator="equal">
      <formula>0</formula>
    </cfRule>
    <cfRule type="cellIs" dxfId="258" priority="89" operator="equal">
      <formula>0</formula>
    </cfRule>
  </conditionalFormatting>
  <conditionalFormatting sqref="H35">
    <cfRule type="cellIs" dxfId="257" priority="81" operator="equal">
      <formula>0</formula>
    </cfRule>
    <cfRule type="cellIs" dxfId="256" priority="82" operator="equal">
      <formula>0</formula>
    </cfRule>
  </conditionalFormatting>
  <conditionalFormatting sqref="A38:K38">
    <cfRule type="cellIs" dxfId="255" priority="92" operator="equal">
      <formula>0</formula>
    </cfRule>
  </conditionalFormatting>
  <conditionalFormatting sqref="H40">
    <cfRule type="cellIs" dxfId="254" priority="86" operator="equal">
      <formula>0</formula>
    </cfRule>
    <cfRule type="cellIs" dxfId="253" priority="87" operator="equal">
      <formula>0</formula>
    </cfRule>
  </conditionalFormatting>
  <conditionalFormatting sqref="H41">
    <cfRule type="cellIs" dxfId="252" priority="79" operator="equal">
      <formula>0</formula>
    </cfRule>
    <cfRule type="cellIs" dxfId="251" priority="80" operator="equal">
      <formula>0</formula>
    </cfRule>
  </conditionalFormatting>
  <conditionalFormatting sqref="H42">
    <cfRule type="cellIs" dxfId="250" priority="84" operator="equal">
      <formula>0</formula>
    </cfRule>
    <cfRule type="cellIs" dxfId="249" priority="85" operator="equal">
      <formula>0</formula>
    </cfRule>
  </conditionalFormatting>
  <conditionalFormatting sqref="A44:K44">
    <cfRule type="cellIs" dxfId="248" priority="524" operator="equal">
      <formula>0</formula>
    </cfRule>
  </conditionalFormatting>
  <conditionalFormatting sqref="H46">
    <cfRule type="cellIs" dxfId="247" priority="73" operator="equal">
      <formula>0</formula>
    </cfRule>
    <cfRule type="cellIs" dxfId="246" priority="74" operator="equal">
      <formula>0</formula>
    </cfRule>
  </conditionalFormatting>
  <conditionalFormatting sqref="H48">
    <cfRule type="cellIs" dxfId="245" priority="51" operator="equal">
      <formula>0</formula>
    </cfRule>
    <cfRule type="cellIs" dxfId="244" priority="52" operator="equal">
      <formula>0</formula>
    </cfRule>
  </conditionalFormatting>
  <conditionalFormatting sqref="A50:K50">
    <cfRule type="cellIs" dxfId="243" priority="523" operator="equal">
      <formula>0</formula>
    </cfRule>
  </conditionalFormatting>
  <conditionalFormatting sqref="B56">
    <cfRule type="cellIs" dxfId="242" priority="71" operator="equal">
      <formula>0</formula>
    </cfRule>
    <cfRule type="cellIs" dxfId="241" priority="72" operator="equal">
      <formula>0</formula>
    </cfRule>
  </conditionalFormatting>
  <conditionalFormatting sqref="H56">
    <cfRule type="cellIs" dxfId="240" priority="69" operator="equal">
      <formula>0</formula>
    </cfRule>
    <cfRule type="cellIs" dxfId="239" priority="70" operator="equal">
      <formula>0</formula>
    </cfRule>
  </conditionalFormatting>
  <conditionalFormatting sqref="A58:K58">
    <cfRule type="cellIs" dxfId="238" priority="522" operator="equal">
      <formula>0</formula>
    </cfRule>
  </conditionalFormatting>
  <conditionalFormatting sqref="J62:K62">
    <cfRule type="cellIs" dxfId="237" priority="499" operator="equal">
      <formula>0</formula>
    </cfRule>
  </conditionalFormatting>
  <conditionalFormatting sqref="H64">
    <cfRule type="cellIs" dxfId="236" priority="46" operator="equal">
      <formula>0</formula>
    </cfRule>
    <cfRule type="cellIs" dxfId="235" priority="47" operator="equal">
      <formula>0</formula>
    </cfRule>
  </conditionalFormatting>
  <conditionalFormatting sqref="J64:K64">
    <cfRule type="cellIs" dxfId="234" priority="48" operator="equal">
      <formula>0</formula>
    </cfRule>
  </conditionalFormatting>
  <conditionalFormatting sqref="H67">
    <cfRule type="cellIs" dxfId="233" priority="427" operator="equal">
      <formula>0</formula>
    </cfRule>
    <cfRule type="cellIs" dxfId="232" priority="428" operator="equal">
      <formula>0</formula>
    </cfRule>
  </conditionalFormatting>
  <conditionalFormatting sqref="H68">
    <cfRule type="cellIs" dxfId="231" priority="67" operator="equal">
      <formula>0</formula>
    </cfRule>
    <cfRule type="cellIs" dxfId="230" priority="68" operator="equal">
      <formula>0</formula>
    </cfRule>
  </conditionalFormatting>
  <conditionalFormatting sqref="H69">
    <cfRule type="cellIs" dxfId="229" priority="49" operator="equal">
      <formula>0</formula>
    </cfRule>
    <cfRule type="cellIs" dxfId="228" priority="50" operator="equal">
      <formula>0</formula>
    </cfRule>
  </conditionalFormatting>
  <conditionalFormatting sqref="H70">
    <cfRule type="cellIs" dxfId="227" priority="65" operator="equal">
      <formula>0</formula>
    </cfRule>
    <cfRule type="cellIs" dxfId="226" priority="66" operator="equal">
      <formula>0</formula>
    </cfRule>
  </conditionalFormatting>
  <conditionalFormatting sqref="H71">
    <cfRule type="cellIs" dxfId="225" priority="63" operator="equal">
      <formula>0</formula>
    </cfRule>
    <cfRule type="cellIs" dxfId="224" priority="64" operator="equal">
      <formula>0</formula>
    </cfRule>
  </conditionalFormatting>
  <conditionalFormatting sqref="H72">
    <cfRule type="cellIs" dxfId="223" priority="20" operator="equal">
      <formula>0</formula>
    </cfRule>
    <cfRule type="cellIs" dxfId="222" priority="21" operator="equal">
      <formula>0</formula>
    </cfRule>
  </conditionalFormatting>
  <conditionalFormatting sqref="B75">
    <cfRule type="cellIs" dxfId="221" priority="17" operator="equal">
      <formula>0</formula>
    </cfRule>
  </conditionalFormatting>
  <conditionalFormatting sqref="H75">
    <cfRule type="cellIs" dxfId="220" priority="18" operator="equal">
      <formula>0</formula>
    </cfRule>
    <cfRule type="cellIs" dxfId="219" priority="19" operator="equal">
      <formula>0</formula>
    </cfRule>
  </conditionalFormatting>
  <conditionalFormatting sqref="I78">
    <cfRule type="cellIs" dxfId="218" priority="532" operator="equal">
      <formula>0</formula>
    </cfRule>
    <cfRule type="cellIs" dxfId="217" priority="533" operator="equal">
      <formula>0</formula>
    </cfRule>
  </conditionalFormatting>
  <conditionalFormatting sqref="A81:K81">
    <cfRule type="cellIs" dxfId="216" priority="513" operator="equal">
      <formula>0</formula>
    </cfRule>
  </conditionalFormatting>
  <conditionalFormatting sqref="B83">
    <cfRule type="cellIs" dxfId="215" priority="511" operator="equal">
      <formula>0</formula>
    </cfRule>
    <cfRule type="cellIs" dxfId="214" priority="512" operator="equal">
      <formula>0</formula>
    </cfRule>
  </conditionalFormatting>
  <conditionalFormatting sqref="B84">
    <cfRule type="cellIs" dxfId="213" priority="507" operator="equal">
      <formula>0</formula>
    </cfRule>
    <cfRule type="cellIs" dxfId="212" priority="508" operator="equal">
      <formula>0</formula>
    </cfRule>
  </conditionalFormatting>
  <conditionalFormatting sqref="B85">
    <cfRule type="cellIs" dxfId="211" priority="505" operator="equal">
      <formula>0</formula>
    </cfRule>
    <cfRule type="cellIs" dxfId="210" priority="506" operator="equal">
      <formula>0</formula>
    </cfRule>
  </conditionalFormatting>
  <conditionalFormatting sqref="B86">
    <cfRule type="cellIs" dxfId="209" priority="495" operator="equal">
      <formula>0</formula>
    </cfRule>
    <cfRule type="cellIs" dxfId="208" priority="496" operator="equal">
      <formula>0</formula>
    </cfRule>
  </conditionalFormatting>
  <conditionalFormatting sqref="F90">
    <cfRule type="cellIs" dxfId="207" priority="463" operator="equal">
      <formula>0</formula>
    </cfRule>
  </conditionalFormatting>
  <conditionalFormatting sqref="I90">
    <cfRule type="cellIs" dxfId="206" priority="481" operator="equal">
      <formula>0</formula>
    </cfRule>
  </conditionalFormatting>
  <conditionalFormatting sqref="F91">
    <cfRule type="cellIs" dxfId="205" priority="464" operator="equal">
      <formula>0</formula>
    </cfRule>
  </conditionalFormatting>
  <conditionalFormatting sqref="I91">
    <cfRule type="cellIs" dxfId="204" priority="465" operator="equal">
      <formula>0</formula>
    </cfRule>
  </conditionalFormatting>
  <conditionalFormatting sqref="H92">
    <cfRule type="cellIs" dxfId="203" priority="425" operator="equal">
      <formula>0</formula>
    </cfRule>
    <cfRule type="cellIs" dxfId="202" priority="426" operator="equal">
      <formula>0</formula>
    </cfRule>
  </conditionalFormatting>
  <conditionalFormatting sqref="A94:K94">
    <cfRule type="cellIs" dxfId="201" priority="521" operator="equal">
      <formula>0</formula>
    </cfRule>
  </conditionalFormatting>
  <conditionalFormatting sqref="H95">
    <cfRule type="cellIs" dxfId="200" priority="28" operator="equal">
      <formula>0</formula>
    </cfRule>
    <cfRule type="cellIs" dxfId="199" priority="29" operator="equal">
      <formula>0</formula>
    </cfRule>
  </conditionalFormatting>
  <conditionalFormatting sqref="H98">
    <cfRule type="cellIs" dxfId="198" priority="24" operator="equal">
      <formula>0</formula>
    </cfRule>
    <cfRule type="cellIs" dxfId="197" priority="25" operator="equal">
      <formula>0</formula>
    </cfRule>
  </conditionalFormatting>
  <conditionalFormatting sqref="H100">
    <cfRule type="cellIs" dxfId="196" priority="22" operator="equal">
      <formula>0</formula>
    </cfRule>
    <cfRule type="cellIs" dxfId="195" priority="23" operator="equal">
      <formula>0</formula>
    </cfRule>
  </conditionalFormatting>
  <conditionalFormatting sqref="H102">
    <cfRule type="cellIs" dxfId="194" priority="40" operator="equal">
      <formula>0</formula>
    </cfRule>
    <cfRule type="cellIs" dxfId="193" priority="41" operator="equal">
      <formula>0</formula>
    </cfRule>
  </conditionalFormatting>
  <conditionalFormatting sqref="H104">
    <cfRule type="cellIs" dxfId="192" priority="30" operator="equal">
      <formula>0</formula>
    </cfRule>
    <cfRule type="cellIs" dxfId="191" priority="31" operator="equal">
      <formula>0</formula>
    </cfRule>
  </conditionalFormatting>
  <conditionalFormatting sqref="H105">
    <cfRule type="cellIs" dxfId="190" priority="2" operator="equal">
      <formula>0</formula>
    </cfRule>
    <cfRule type="cellIs" dxfId="189" priority="1" operator="equal">
      <formula>0</formula>
    </cfRule>
  </conditionalFormatting>
  <conditionalFormatting sqref="H107">
    <cfRule type="cellIs" dxfId="188" priority="26" operator="equal">
      <formula>0</formula>
    </cfRule>
    <cfRule type="cellIs" dxfId="187" priority="27" operator="equal">
      <formula>0</formula>
    </cfRule>
  </conditionalFormatting>
  <conditionalFormatting sqref="A112:K112">
    <cfRule type="cellIs" dxfId="186" priority="520" operator="equal">
      <formula>0</formula>
    </cfRule>
  </conditionalFormatting>
  <conditionalFormatting sqref="A123:K123">
    <cfRule type="cellIs" dxfId="185" priority="519" operator="equal">
      <formula>0</formula>
    </cfRule>
  </conditionalFormatting>
  <conditionalFormatting sqref="H125">
    <cfRule type="cellIs" dxfId="184" priority="55" operator="equal">
      <formula>0</formula>
    </cfRule>
    <cfRule type="cellIs" dxfId="183" priority="56" operator="equal">
      <formula>0</formula>
    </cfRule>
  </conditionalFormatting>
  <conditionalFormatting sqref="H126">
    <cfRule type="cellIs" dxfId="182" priority="53" operator="equal">
      <formula>0</formula>
    </cfRule>
    <cfRule type="cellIs" dxfId="181" priority="54" operator="equal">
      <formula>0</formula>
    </cfRule>
  </conditionalFormatting>
  <conditionalFormatting sqref="A130:K130">
    <cfRule type="cellIs" dxfId="180" priority="454" operator="equal">
      <formula>0</formula>
    </cfRule>
  </conditionalFormatting>
  <conditionalFormatting sqref="H131">
    <cfRule type="cellIs" dxfId="179" priority="421" operator="equal">
      <formula>0</formula>
    </cfRule>
    <cfRule type="cellIs" dxfId="178" priority="422" operator="equal">
      <formula>0</formula>
    </cfRule>
  </conditionalFormatting>
  <conditionalFormatting sqref="A133">
    <cfRule type="cellIs" dxfId="177" priority="453" operator="equal">
      <formula>0</formula>
    </cfRule>
  </conditionalFormatting>
  <conditionalFormatting sqref="H136">
    <cfRule type="cellIs" dxfId="176" priority="419" operator="equal">
      <formula>0</formula>
    </cfRule>
    <cfRule type="cellIs" dxfId="175" priority="420" operator="equal">
      <formula>0</formula>
    </cfRule>
  </conditionalFormatting>
  <conditionalFormatting sqref="I142">
    <cfRule type="cellIs" dxfId="174" priority="555" operator="equal">
      <formula>0</formula>
    </cfRule>
    <cfRule type="cellIs" dxfId="173" priority="556" operator="equal">
      <formula>0</formula>
    </cfRule>
    <cfRule type="cellIs" dxfId="172" priority="557" operator="equal">
      <formula>0</formula>
    </cfRule>
    <cfRule type="cellIs" dxfId="171" priority="558" operator="equal">
      <formula>0</formula>
    </cfRule>
  </conditionalFormatting>
  <conditionalFormatting sqref="I144">
    <cfRule type="cellIs" dxfId="170" priority="443" operator="equal">
      <formula>0</formula>
    </cfRule>
  </conditionalFormatting>
  <conditionalFormatting sqref="H146">
    <cfRule type="cellIs" dxfId="169" priority="413" operator="equal">
      <formula>0</formula>
    </cfRule>
    <cfRule type="cellIs" dxfId="168" priority="414" operator="equal">
      <formula>0</formula>
    </cfRule>
  </conditionalFormatting>
  <conditionalFormatting sqref="B148">
    <cfRule type="cellIs" dxfId="167" priority="550" operator="equal">
      <formula>0</formula>
    </cfRule>
    <cfRule type="cellIs" dxfId="166" priority="551" operator="equal">
      <formula>0</formula>
    </cfRule>
  </conditionalFormatting>
  <conditionalFormatting sqref="A156:K156">
    <cfRule type="cellIs" dxfId="165" priority="549" operator="equal">
      <formula>0</formula>
    </cfRule>
  </conditionalFormatting>
  <conditionalFormatting sqref="B169">
    <cfRule type="cellIs" dxfId="164" priority="547" operator="equal">
      <formula>0</formula>
    </cfRule>
    <cfRule type="cellIs" dxfId="163" priority="548" operator="equal">
      <formula>0</formula>
    </cfRule>
  </conditionalFormatting>
  <conditionalFormatting sqref="H169">
    <cfRule type="cellIs" dxfId="162" priority="403" operator="equal">
      <formula>0</formula>
    </cfRule>
    <cfRule type="cellIs" dxfId="161" priority="404" operator="equal">
      <formula>0</formula>
    </cfRule>
  </conditionalFormatting>
  <conditionalFormatting sqref="A174:K174">
    <cfRule type="cellIs" dxfId="160" priority="554" operator="equal">
      <formula>0</formula>
    </cfRule>
  </conditionalFormatting>
  <conditionalFormatting sqref="H176">
    <cfRule type="cellIs" dxfId="159" priority="389" operator="equal">
      <formula>0</formula>
    </cfRule>
    <cfRule type="cellIs" dxfId="158" priority="390" operator="equal">
      <formula>0</formula>
    </cfRule>
  </conditionalFormatting>
  <conditionalFormatting sqref="H192">
    <cfRule type="cellIs" dxfId="157" priority="381" operator="equal">
      <formula>0</formula>
    </cfRule>
    <cfRule type="cellIs" dxfId="156" priority="382" operator="equal">
      <formula>0</formula>
    </cfRule>
  </conditionalFormatting>
  <conditionalFormatting sqref="H202">
    <cfRule type="cellIs" dxfId="155" priority="377" operator="equal">
      <formula>0</formula>
    </cfRule>
    <cfRule type="cellIs" dxfId="154" priority="378" operator="equal">
      <formula>0</formula>
    </cfRule>
  </conditionalFormatting>
  <conditionalFormatting sqref="B206">
    <cfRule type="cellIs" dxfId="153" priority="552" operator="equal">
      <formula>0</formula>
    </cfRule>
    <cfRule type="cellIs" dxfId="152" priority="553" operator="equal">
      <formula>0</formula>
    </cfRule>
  </conditionalFormatting>
  <conditionalFormatting sqref="B216">
    <cfRule type="cellIs" dxfId="151" priority="539" operator="equal">
      <formula>0</formula>
    </cfRule>
  </conditionalFormatting>
  <conditionalFormatting sqref="C216">
    <cfRule type="cellIs" dxfId="150" priority="536" operator="equal">
      <formula>0</formula>
    </cfRule>
  </conditionalFormatting>
  <conditionalFormatting sqref="I217">
    <cfRule type="cellIs" dxfId="149" priority="534" operator="equal">
      <formula>0</formula>
    </cfRule>
  </conditionalFormatting>
  <conditionalFormatting sqref="C223">
    <cfRule type="cellIs" dxfId="148" priority="535" operator="equal">
      <formula>0</formula>
    </cfRule>
  </conditionalFormatting>
  <conditionalFormatting sqref="B225">
    <cfRule type="cellIs" dxfId="147" priority="348" operator="equal">
      <formula>0</formula>
    </cfRule>
  </conditionalFormatting>
  <conditionalFormatting sqref="C225">
    <cfRule type="cellIs" dxfId="146" priority="347" operator="equal">
      <formula>0</formula>
    </cfRule>
  </conditionalFormatting>
  <conditionalFormatting sqref="H225">
    <cfRule type="cellIs" dxfId="145" priority="349" operator="equal">
      <formula>0</formula>
    </cfRule>
    <cfRule type="cellIs" dxfId="144" priority="350" operator="equal">
      <formula>0</formula>
    </cfRule>
  </conditionalFormatting>
  <conditionalFormatting sqref="B228">
    <cfRule type="cellIs" dxfId="143" priority="540" operator="equal">
      <formula>0</formula>
    </cfRule>
  </conditionalFormatting>
  <conditionalFormatting sqref="C228">
    <cfRule type="cellIs" dxfId="142" priority="537" operator="equal">
      <formula>0</formula>
    </cfRule>
  </conditionalFormatting>
  <conditionalFormatting sqref="B232">
    <cfRule type="cellIs" dxfId="141" priority="450" operator="equal">
      <formula>0</formula>
    </cfRule>
  </conditionalFormatting>
  <conditionalFormatting sqref="I232">
    <cfRule type="cellIs" dxfId="140" priority="448" operator="equal">
      <formula>0</formula>
    </cfRule>
    <cfRule type="cellIs" dxfId="139" priority="449" operator="equal">
      <formula>0</formula>
    </cfRule>
  </conditionalFormatting>
  <conditionalFormatting sqref="B233">
    <cfRule type="cellIs" dxfId="138" priority="447" operator="equal">
      <formula>0</formula>
    </cfRule>
  </conditionalFormatting>
  <conditionalFormatting sqref="C233">
    <cfRule type="cellIs" dxfId="137" priority="446" operator="equal">
      <formula>0</formula>
    </cfRule>
  </conditionalFormatting>
  <conditionalFormatting sqref="B234">
    <cfRule type="cellIs" dxfId="136" priority="445" operator="equal">
      <formula>0</formula>
    </cfRule>
  </conditionalFormatting>
  <conditionalFormatting sqref="C234">
    <cfRule type="cellIs" dxfId="135" priority="444" operator="equal">
      <formula>0</formula>
    </cfRule>
  </conditionalFormatting>
  <conditionalFormatting sqref="H236">
    <cfRule type="cellIs" dxfId="134" priority="345" operator="equal">
      <formula>0</formula>
    </cfRule>
    <cfRule type="cellIs" dxfId="133" priority="346" operator="equal">
      <formula>0</formula>
    </cfRule>
  </conditionalFormatting>
  <conditionalFormatting sqref="H238">
    <cfRule type="cellIs" dxfId="132" priority="339" operator="equal">
      <formula>0</formula>
    </cfRule>
    <cfRule type="cellIs" dxfId="131" priority="340" operator="equal">
      <formula>0</formula>
    </cfRule>
  </conditionalFormatting>
  <conditionalFormatting sqref="B243">
    <cfRule type="cellIs" dxfId="130" priority="338" operator="equal">
      <formula>0</formula>
    </cfRule>
  </conditionalFormatting>
  <conditionalFormatting sqref="I243">
    <cfRule type="cellIs" dxfId="129" priority="336" operator="equal">
      <formula>0</formula>
    </cfRule>
    <cfRule type="cellIs" dxfId="128" priority="337" operator="equal">
      <formula>0</formula>
    </cfRule>
  </conditionalFormatting>
  <conditionalFormatting sqref="B244">
    <cfRule type="cellIs" dxfId="127" priority="335" operator="equal">
      <formula>0</formula>
    </cfRule>
  </conditionalFormatting>
  <conditionalFormatting sqref="C244">
    <cfRule type="cellIs" dxfId="126" priority="334" operator="equal">
      <formula>0</formula>
    </cfRule>
  </conditionalFormatting>
  <conditionalFormatting sqref="B245">
    <cfRule type="cellIs" dxfId="125" priority="333" operator="equal">
      <formula>0</formula>
    </cfRule>
  </conditionalFormatting>
  <conditionalFormatting sqref="C245">
    <cfRule type="cellIs" dxfId="124" priority="332" operator="equal">
      <formula>0</formula>
    </cfRule>
  </conditionalFormatting>
  <conditionalFormatting sqref="H247">
    <cfRule type="cellIs" dxfId="123" priority="328" operator="equal">
      <formula>0</formula>
    </cfRule>
    <cfRule type="cellIs" dxfId="122" priority="329" operator="equal">
      <formula>0</formula>
    </cfRule>
  </conditionalFormatting>
  <conditionalFormatting sqref="H249">
    <cfRule type="cellIs" dxfId="121" priority="320" operator="equal">
      <formula>0</formula>
    </cfRule>
    <cfRule type="cellIs" dxfId="120" priority="321" operator="equal">
      <formula>0</formula>
    </cfRule>
  </conditionalFormatting>
  <conditionalFormatting sqref="H250">
    <cfRule type="cellIs" dxfId="119" priority="318" operator="equal">
      <formula>0</formula>
    </cfRule>
    <cfRule type="cellIs" dxfId="118" priority="319" operator="equal">
      <formula>0</formula>
    </cfRule>
  </conditionalFormatting>
  <conditionalFormatting sqref="H251">
    <cfRule type="cellIs" dxfId="117" priority="316" operator="equal">
      <formula>0</formula>
    </cfRule>
    <cfRule type="cellIs" dxfId="116" priority="317" operator="equal">
      <formula>0</formula>
    </cfRule>
  </conditionalFormatting>
  <conditionalFormatting sqref="H252">
    <cfRule type="cellIs" dxfId="115" priority="314" operator="equal">
      <formula>0</formula>
    </cfRule>
    <cfRule type="cellIs" dxfId="114" priority="315" operator="equal">
      <formula>0</formula>
    </cfRule>
  </conditionalFormatting>
  <conditionalFormatting sqref="H255">
    <cfRule type="cellIs" dxfId="113" priority="324" operator="equal">
      <formula>0</formula>
    </cfRule>
    <cfRule type="cellIs" dxfId="112" priority="325" operator="equal">
      <formula>0</formula>
    </cfRule>
  </conditionalFormatting>
  <conditionalFormatting sqref="H256">
    <cfRule type="cellIs" dxfId="111" priority="310" operator="equal">
      <formula>0</formula>
    </cfRule>
    <cfRule type="cellIs" dxfId="110" priority="311" operator="equal">
      <formula>0</formula>
    </cfRule>
  </conditionalFormatting>
  <conditionalFormatting sqref="H257">
    <cfRule type="cellIs" dxfId="109" priority="308" operator="equal">
      <formula>0</formula>
    </cfRule>
    <cfRule type="cellIs" dxfId="108" priority="309" operator="equal">
      <formula>0</formula>
    </cfRule>
  </conditionalFormatting>
  <conditionalFormatting sqref="H258">
    <cfRule type="cellIs" dxfId="107" priority="312" operator="equal">
      <formula>0</formula>
    </cfRule>
    <cfRule type="cellIs" dxfId="106" priority="313" operator="equal">
      <formula>0</formula>
    </cfRule>
  </conditionalFormatting>
  <conditionalFormatting sqref="B262">
    <cfRule type="cellIs" dxfId="105" priority="307" operator="equal">
      <formula>0</formula>
    </cfRule>
  </conditionalFormatting>
  <conditionalFormatting sqref="I262">
    <cfRule type="cellIs" dxfId="104" priority="305" operator="equal">
      <formula>0</formula>
    </cfRule>
    <cfRule type="cellIs" dxfId="103" priority="306" operator="equal">
      <formula>0</formula>
    </cfRule>
  </conditionalFormatting>
  <conditionalFormatting sqref="B263">
    <cfRule type="cellIs" dxfId="102" priority="304" operator="equal">
      <formula>0</formula>
    </cfRule>
  </conditionalFormatting>
  <conditionalFormatting sqref="C263">
    <cfRule type="cellIs" dxfId="101" priority="303" operator="equal">
      <formula>0</formula>
    </cfRule>
  </conditionalFormatting>
  <conditionalFormatting sqref="B264">
    <cfRule type="cellIs" dxfId="100" priority="302" operator="equal">
      <formula>0</formula>
    </cfRule>
  </conditionalFormatting>
  <conditionalFormatting sqref="C264">
    <cfRule type="cellIs" dxfId="99" priority="301" operator="equal">
      <formula>0</formula>
    </cfRule>
  </conditionalFormatting>
  <conditionalFormatting sqref="H266">
    <cfRule type="cellIs" dxfId="98" priority="297" operator="equal">
      <formula>0</formula>
    </cfRule>
    <cfRule type="cellIs" dxfId="97" priority="298" operator="equal">
      <formula>0</formula>
    </cfRule>
  </conditionalFormatting>
  <conditionalFormatting sqref="H268">
    <cfRule type="cellIs" dxfId="96" priority="289" operator="equal">
      <formula>0</formula>
    </cfRule>
    <cfRule type="cellIs" dxfId="95" priority="290" operator="equal">
      <formula>0</formula>
    </cfRule>
  </conditionalFormatting>
  <conditionalFormatting sqref="H271">
    <cfRule type="cellIs" dxfId="94" priority="293" operator="equal">
      <formula>0</formula>
    </cfRule>
    <cfRule type="cellIs" dxfId="93" priority="294" operator="equal">
      <formula>0</formula>
    </cfRule>
  </conditionalFormatting>
  <conditionalFormatting sqref="H272">
    <cfRule type="cellIs" dxfId="92" priority="285" operator="equal">
      <formula>0</formula>
    </cfRule>
    <cfRule type="cellIs" dxfId="91" priority="286" operator="equal">
      <formula>0</formula>
    </cfRule>
  </conditionalFormatting>
  <conditionalFormatting sqref="H273">
    <cfRule type="cellIs" dxfId="90" priority="283" operator="equal">
      <formula>0</formula>
    </cfRule>
    <cfRule type="cellIs" dxfId="89" priority="284" operator="equal">
      <formula>0</formula>
    </cfRule>
  </conditionalFormatting>
  <conditionalFormatting sqref="H274">
    <cfRule type="cellIs" dxfId="88" priority="287" operator="equal">
      <formula>0</formula>
    </cfRule>
    <cfRule type="cellIs" dxfId="87" priority="288" operator="equal">
      <formula>0</formula>
    </cfRule>
  </conditionalFormatting>
  <conditionalFormatting sqref="H276">
    <cfRule type="cellIs" dxfId="86" priority="281" operator="equal">
      <formula>0</formula>
    </cfRule>
    <cfRule type="cellIs" dxfId="85" priority="282" operator="equal">
      <formula>0</formula>
    </cfRule>
  </conditionalFormatting>
  <conditionalFormatting sqref="H277">
    <cfRule type="cellIs" dxfId="84" priority="277" operator="equal">
      <formula>0</formula>
    </cfRule>
    <cfRule type="cellIs" dxfId="83" priority="278" operator="equal">
      <formula>0</formula>
    </cfRule>
  </conditionalFormatting>
  <conditionalFormatting sqref="H278">
    <cfRule type="cellIs" dxfId="82" priority="275" operator="equal">
      <formula>0</formula>
    </cfRule>
    <cfRule type="cellIs" dxfId="81" priority="276" operator="equal">
      <formula>0</formula>
    </cfRule>
  </conditionalFormatting>
  <conditionalFormatting sqref="H279">
    <cfRule type="cellIs" dxfId="80" priority="273" operator="equal">
      <formula>0</formula>
    </cfRule>
    <cfRule type="cellIs" dxfId="79" priority="274" operator="equal">
      <formula>0</formula>
    </cfRule>
  </conditionalFormatting>
  <conditionalFormatting sqref="H280">
    <cfRule type="cellIs" dxfId="78" priority="279" operator="equal">
      <formula>0</formula>
    </cfRule>
    <cfRule type="cellIs" dxfId="77" priority="280" operator="equal">
      <formula>0</formula>
    </cfRule>
  </conditionalFormatting>
  <conditionalFormatting sqref="B284">
    <cfRule type="cellIs" dxfId="76" priority="272" operator="equal">
      <formula>0</formula>
    </cfRule>
  </conditionalFormatting>
  <conditionalFormatting sqref="I284">
    <cfRule type="cellIs" dxfId="75" priority="270" operator="equal">
      <formula>0</formula>
    </cfRule>
    <cfRule type="cellIs" dxfId="74" priority="271" operator="equal">
      <formula>0</formula>
    </cfRule>
  </conditionalFormatting>
  <conditionalFormatting sqref="B285">
    <cfRule type="cellIs" dxfId="73" priority="269" operator="equal">
      <formula>0</formula>
    </cfRule>
  </conditionalFormatting>
  <conditionalFormatting sqref="C285">
    <cfRule type="cellIs" dxfId="72" priority="268" operator="equal">
      <formula>0</formula>
    </cfRule>
  </conditionalFormatting>
  <conditionalFormatting sqref="H287">
    <cfRule type="cellIs" dxfId="71" priority="264" operator="equal">
      <formula>0</formula>
    </cfRule>
    <cfRule type="cellIs" dxfId="70" priority="265" operator="equal">
      <formula>0</formula>
    </cfRule>
  </conditionalFormatting>
  <conditionalFormatting sqref="H288">
    <cfRule type="cellIs" dxfId="69" priority="262" operator="equal">
      <formula>0</formula>
    </cfRule>
    <cfRule type="cellIs" dxfId="68" priority="263" operator="equal">
      <formula>0</formula>
    </cfRule>
  </conditionalFormatting>
  <conditionalFormatting sqref="H291">
    <cfRule type="cellIs" dxfId="67" priority="256" operator="equal">
      <formula>0</formula>
    </cfRule>
    <cfRule type="cellIs" dxfId="66" priority="257" operator="equal">
      <formula>0</formula>
    </cfRule>
  </conditionalFormatting>
  <conditionalFormatting sqref="H292">
    <cfRule type="cellIs" dxfId="65" priority="258" operator="equal">
      <formula>0</formula>
    </cfRule>
    <cfRule type="cellIs" dxfId="64" priority="259" operator="equal">
      <formula>0</formula>
    </cfRule>
  </conditionalFormatting>
  <conditionalFormatting sqref="B150:B151">
    <cfRule type="cellIs" dxfId="63" priority="559" operator="equal">
      <formula>0</formula>
    </cfRule>
    <cfRule type="cellIs" dxfId="62" priority="560" operator="equal">
      <formula>0</formula>
    </cfRule>
  </conditionalFormatting>
  <conditionalFormatting sqref="H14:H15">
    <cfRule type="cellIs" dxfId="61" priority="437" operator="equal">
      <formula>0</formula>
    </cfRule>
    <cfRule type="cellIs" dxfId="60" priority="438" operator="equal">
      <formula>0</formula>
    </cfRule>
  </conditionalFormatting>
  <conditionalFormatting sqref="H21:H23">
    <cfRule type="cellIs" dxfId="59" priority="439" operator="equal">
      <formula>0</formula>
    </cfRule>
    <cfRule type="cellIs" dxfId="58" priority="440" operator="equal">
      <formula>0</formula>
    </cfRule>
  </conditionalFormatting>
  <conditionalFormatting sqref="H51:H53">
    <cfRule type="cellIs" dxfId="57" priority="431" operator="equal">
      <formula>0</formula>
    </cfRule>
    <cfRule type="cellIs" dxfId="56" priority="432" operator="equal">
      <formula>0</formula>
    </cfRule>
  </conditionalFormatting>
  <conditionalFormatting sqref="H65:H66">
    <cfRule type="cellIs" dxfId="55" priority="429" operator="equal">
      <formula>0</formula>
    </cfRule>
    <cfRule type="cellIs" dxfId="54" priority="430" operator="equal">
      <formula>0</formula>
    </cfRule>
  </conditionalFormatting>
  <conditionalFormatting sqref="H138:H139">
    <cfRule type="cellIs" dxfId="53" priority="417" operator="equal">
      <formula>0</formula>
    </cfRule>
    <cfRule type="cellIs" dxfId="52" priority="418" operator="equal">
      <formula>0</formula>
    </cfRule>
  </conditionalFormatting>
  <conditionalFormatting sqref="H141:H144">
    <cfRule type="cellIs" dxfId="51" priority="415" operator="equal">
      <formula>0</formula>
    </cfRule>
    <cfRule type="cellIs" dxfId="50" priority="416" operator="equal">
      <formula>0</formula>
    </cfRule>
  </conditionalFormatting>
  <conditionalFormatting sqref="H148:H151">
    <cfRule type="cellIs" dxfId="49" priority="411" operator="equal">
      <formula>0</formula>
    </cfRule>
    <cfRule type="cellIs" dxfId="48" priority="412" operator="equal">
      <formula>0</formula>
    </cfRule>
  </conditionalFormatting>
  <conditionalFormatting sqref="H153:H154">
    <cfRule type="cellIs" dxfId="47" priority="409" operator="equal">
      <formula>0</formula>
    </cfRule>
    <cfRule type="cellIs" dxfId="46" priority="410" operator="equal">
      <formula>0</formula>
    </cfRule>
  </conditionalFormatting>
  <conditionalFormatting sqref="H157:H158">
    <cfRule type="cellIs" dxfId="45" priority="407" operator="equal">
      <formula>0</formula>
    </cfRule>
    <cfRule type="cellIs" dxfId="44" priority="408" operator="equal">
      <formula>0</formula>
    </cfRule>
  </conditionalFormatting>
  <conditionalFormatting sqref="H160:H167">
    <cfRule type="cellIs" dxfId="43" priority="405" operator="equal">
      <formula>0</formula>
    </cfRule>
    <cfRule type="cellIs" dxfId="42" priority="406" operator="equal">
      <formula>0</formula>
    </cfRule>
  </conditionalFormatting>
  <conditionalFormatting sqref="H171:H172">
    <cfRule type="cellIs" dxfId="41" priority="401" operator="equal">
      <formula>0</formula>
    </cfRule>
    <cfRule type="cellIs" dxfId="40" priority="402" operator="equal">
      <formula>0</formula>
    </cfRule>
  </conditionalFormatting>
  <conditionalFormatting sqref="H178:H181">
    <cfRule type="cellIs" dxfId="39" priority="387" operator="equal">
      <formula>0</formula>
    </cfRule>
    <cfRule type="cellIs" dxfId="38" priority="388" operator="equal">
      <formula>0</formula>
    </cfRule>
  </conditionalFormatting>
  <conditionalFormatting sqref="H183:H184">
    <cfRule type="cellIs" dxfId="37" priority="385" operator="equal">
      <formula>0</formula>
    </cfRule>
    <cfRule type="cellIs" dxfId="36" priority="386" operator="equal">
      <formula>0</formula>
    </cfRule>
  </conditionalFormatting>
  <conditionalFormatting sqref="H196:H200">
    <cfRule type="cellIs" dxfId="35" priority="379" operator="equal">
      <formula>0</formula>
    </cfRule>
    <cfRule type="cellIs" dxfId="34" priority="380" operator="equal">
      <formula>0</formula>
    </cfRule>
  </conditionalFormatting>
  <conditionalFormatting sqref="H204:H206">
    <cfRule type="cellIs" dxfId="33" priority="375" operator="equal">
      <formula>0</formula>
    </cfRule>
    <cfRule type="cellIs" dxfId="32" priority="376" operator="equal">
      <formula>0</formula>
    </cfRule>
  </conditionalFormatting>
  <conditionalFormatting sqref="H211:H212">
    <cfRule type="cellIs" dxfId="31" priority="371" operator="equal">
      <formula>0</formula>
    </cfRule>
    <cfRule type="cellIs" dxfId="30" priority="372" operator="equal">
      <formula>0</formula>
    </cfRule>
  </conditionalFormatting>
  <conditionalFormatting sqref="H214:H217">
    <cfRule type="cellIs" dxfId="29" priority="369" operator="equal">
      <formula>0</formula>
    </cfRule>
    <cfRule type="cellIs" dxfId="28" priority="370" operator="equal">
      <formula>0</formula>
    </cfRule>
  </conditionalFormatting>
  <conditionalFormatting sqref="H219:H221">
    <cfRule type="cellIs" dxfId="27" priority="367" operator="equal">
      <formula>0</formula>
    </cfRule>
    <cfRule type="cellIs" dxfId="26" priority="368" operator="equal">
      <formula>0</formula>
    </cfRule>
  </conditionalFormatting>
  <conditionalFormatting sqref="H227:H228">
    <cfRule type="cellIs" dxfId="25" priority="365" operator="equal">
      <formula>0</formula>
    </cfRule>
    <cfRule type="cellIs" dxfId="24" priority="366" operator="equal">
      <formula>0</formula>
    </cfRule>
  </conditionalFormatting>
  <conditionalFormatting sqref="H232:H234">
    <cfRule type="cellIs" dxfId="23" priority="373" operator="equal">
      <formula>0</formula>
    </cfRule>
    <cfRule type="cellIs" dxfId="22" priority="374" operator="equal">
      <formula>0</formula>
    </cfRule>
  </conditionalFormatting>
  <conditionalFormatting sqref="H240:H241">
    <cfRule type="cellIs" dxfId="21" priority="341" operator="equal">
      <formula>0</formula>
    </cfRule>
    <cfRule type="cellIs" dxfId="20" priority="342" operator="equal">
      <formula>0</formula>
    </cfRule>
  </conditionalFormatting>
  <conditionalFormatting sqref="H243:H245">
    <cfRule type="cellIs" dxfId="19" priority="330" operator="equal">
      <formula>0</formula>
    </cfRule>
    <cfRule type="cellIs" dxfId="18" priority="331" operator="equal">
      <formula>0</formula>
    </cfRule>
  </conditionalFormatting>
  <conditionalFormatting sqref="H259:H260">
    <cfRule type="cellIs" dxfId="17" priority="322" operator="equal">
      <formula>0</formula>
    </cfRule>
    <cfRule type="cellIs" dxfId="16" priority="323" operator="equal">
      <formula>0</formula>
    </cfRule>
  </conditionalFormatting>
  <conditionalFormatting sqref="H262:H264">
    <cfRule type="cellIs" dxfId="15" priority="299" operator="equal">
      <formula>0</formula>
    </cfRule>
    <cfRule type="cellIs" dxfId="14" priority="300" operator="equal">
      <formula>0</formula>
    </cfRule>
  </conditionalFormatting>
  <conditionalFormatting sqref="H281:H282">
    <cfRule type="cellIs" dxfId="13" priority="291" operator="equal">
      <formula>0</formula>
    </cfRule>
    <cfRule type="cellIs" dxfId="12" priority="292" operator="equal">
      <formula>0</formula>
    </cfRule>
  </conditionalFormatting>
  <conditionalFormatting sqref="H284:H285">
    <cfRule type="cellIs" dxfId="11" priority="266" operator="equal">
      <formula>0</formula>
    </cfRule>
    <cfRule type="cellIs" dxfId="10" priority="267" operator="equal">
      <formula>0</formula>
    </cfRule>
  </conditionalFormatting>
  <conditionalFormatting sqref="H289:H290">
    <cfRule type="cellIs" dxfId="9" priority="260" operator="equal">
      <formula>0</formula>
    </cfRule>
    <cfRule type="cellIs" dxfId="8" priority="261" operator="equal">
      <formula>0</formula>
    </cfRule>
  </conditionalFormatting>
  <conditionalFormatting sqref="I146:I148">
    <cfRule type="cellIs" dxfId="7" priority="565" operator="equal">
      <formula>0</formula>
    </cfRule>
    <cfRule type="cellIs" dxfId="6" priority="566" operator="equal">
      <formula>0</formula>
    </cfRule>
  </conditionalFormatting>
  <conditionalFormatting sqref="I150:I152">
    <cfRule type="cellIs" dxfId="5" priority="561" operator="equal">
      <formula>0</formula>
    </cfRule>
    <cfRule type="cellIs" dxfId="4" priority="562" operator="equal">
      <formula>0</formula>
    </cfRule>
    <cfRule type="cellIs" dxfId="3" priority="563" operator="equal">
      <formula>0</formula>
    </cfRule>
    <cfRule type="cellIs" dxfId="2" priority="564" operator="equal">
      <formula>0</formula>
    </cfRule>
  </conditionalFormatting>
  <conditionalFormatting sqref="I171:I172">
    <cfRule type="cellIs" dxfId="1" priority="545" operator="equal">
      <formula>0</formula>
    </cfRule>
    <cfRule type="cellIs" dxfId="0" priority="546" operator="equal">
      <formula>0</formula>
    </cfRule>
  </conditionalFormatting>
  <printOptions horizontalCentered="1"/>
  <pageMargins left="0.39305555555555599" right="0.39305555555555599" top="0.39305555555555599" bottom="0.39305555555555599" header="0.31458333333333299" footer="0.31458333333333299"/>
  <pageSetup paperSize="9" scale="81" fitToHeight="0" orientation="landscape" r:id="rId1"/>
  <headerFooter>
    <oddFooter>&amp;L&amp;"Calibri,Normal"&amp;9&amp;K00-034&amp;A&amp;R&amp;"Calibri,Normal"&amp;9&amp;K00-034page &amp;P |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B29</vt:lpstr>
      <vt:lpstr>'B29'!Impression_des_titres</vt:lpstr>
      <vt:lpstr>'B29'!LOT</vt:lpstr>
      <vt:lpstr>'B29'!N°_LOT</vt:lpstr>
      <vt:lpstr>'B29'!Zone_d_impression</vt:lpstr>
    </vt:vector>
  </TitlesOfParts>
  <Company>GINGER Informatique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hemery</dc:creator>
  <cp:lastModifiedBy>Bruno FOURNIER</cp:lastModifiedBy>
  <cp:lastPrinted>2025-08-28T21:47:54Z</cp:lastPrinted>
  <dcterms:created xsi:type="dcterms:W3CDTF">2016-02-22T09:49:00Z</dcterms:created>
  <dcterms:modified xsi:type="dcterms:W3CDTF">2025-08-28T21:49:35Z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BAE412BE1B534A1F94770CE04697EFDD_12</vt:lpwstr>
  </property>
  <property fmtid="{D5CDD505-2E9C-101B-9397-08002B2CF9AE}" pid="3" name="KSOProductBuildVer">
    <vt:lpwstr>1036-12.2.0.13106</vt:lpwstr>
  </property>
</Properties>
</file>